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ie\Google Drive\Documenten\GKN\Confluence\Melkwinning\"/>
    </mc:Choice>
  </mc:AlternateContent>
  <bookViews>
    <workbookView xWindow="0" yWindow="0" windowWidth="21600" windowHeight="10070"/>
  </bookViews>
  <sheets>
    <sheet name="Algemene gegevens" sheetId="1" r:id="rId1"/>
    <sheet name="Invoerblad" sheetId="10" r:id="rId2"/>
    <sheet name="Uitvoer" sheetId="8" r:id="rId3"/>
    <sheet name="Hexagram" sheetId="2" r:id="rId4"/>
  </sheets>
  <definedNames>
    <definedName name="_xlnm.Print_Area" localSheetId="0">'Algemene gegevens'!$A$1:$N$72</definedName>
    <definedName name="_xlnm.Print_Area" localSheetId="1">Invoerblad!$A$1:$K$93</definedName>
    <definedName name="_xlnm.Print_Area" localSheetId="2">Uitvoer!$C$3:$M$74</definedName>
  </definedNames>
  <calcPr calcId="152511"/>
</workbook>
</file>

<file path=xl/calcChain.xml><?xml version="1.0" encoding="utf-8"?>
<calcChain xmlns="http://schemas.openxmlformats.org/spreadsheetml/2006/main">
  <c r="K90" i="2" l="1"/>
  <c r="F18" i="1"/>
  <c r="F19" i="1"/>
  <c r="K89" i="2"/>
  <c r="K88" i="2"/>
  <c r="K87" i="2"/>
  <c r="K86" i="2"/>
  <c r="K85" i="2"/>
  <c r="K84" i="2"/>
  <c r="G25" i="8"/>
  <c r="M25" i="8" s="1"/>
  <c r="G26" i="8"/>
  <c r="M26" i="8" s="1"/>
  <c r="G27" i="8"/>
  <c r="M27" i="8" s="1"/>
  <c r="G28" i="8"/>
  <c r="M28" i="8" s="1"/>
  <c r="G29" i="8"/>
  <c r="M29" i="8" s="1"/>
  <c r="G30" i="8"/>
  <c r="M30" i="8" s="1"/>
  <c r="G31" i="8"/>
  <c r="M31" i="8" s="1"/>
  <c r="G32" i="8"/>
  <c r="M32" i="8" s="1"/>
  <c r="G33" i="8"/>
  <c r="M33" i="8"/>
  <c r="G7" i="8"/>
  <c r="M7" i="8" s="1"/>
  <c r="G8" i="8"/>
  <c r="M8" i="8"/>
  <c r="G9" i="8"/>
  <c r="M9" i="8" s="1"/>
  <c r="G10" i="8"/>
  <c r="M10" i="8" s="1"/>
  <c r="G11" i="8"/>
  <c r="M11" i="8" s="1"/>
  <c r="G12" i="8"/>
  <c r="M12" i="8" s="1"/>
  <c r="G13" i="8"/>
  <c r="M13" i="8" s="1"/>
  <c r="G14" i="8"/>
  <c r="M14" i="8"/>
  <c r="F22" i="1"/>
  <c r="M83" i="2"/>
  <c r="O83" i="2" s="1"/>
  <c r="G66" i="8"/>
  <c r="M66" i="8" s="1"/>
  <c r="G67" i="8"/>
  <c r="M67" i="8" s="1"/>
  <c r="G68" i="8"/>
  <c r="M68" i="8" s="1"/>
  <c r="G69" i="8"/>
  <c r="M69" i="8"/>
  <c r="G70" i="8"/>
  <c r="M70" i="8" s="1"/>
  <c r="G71" i="8"/>
  <c r="M71" i="8" s="1"/>
  <c r="H71" i="8"/>
  <c r="I71" i="8"/>
  <c r="G59" i="8"/>
  <c r="M59" i="8" s="1"/>
  <c r="G60" i="8"/>
  <c r="M60" i="8" s="1"/>
  <c r="G61" i="8"/>
  <c r="M61" i="8" s="1"/>
  <c r="G62" i="8"/>
  <c r="M62" i="8" s="1"/>
  <c r="G63" i="8"/>
  <c r="M63" i="8" s="1"/>
  <c r="C60" i="8"/>
  <c r="D60" i="8"/>
  <c r="C61" i="8"/>
  <c r="D61" i="8"/>
  <c r="C62" i="8"/>
  <c r="D62" i="8"/>
  <c r="C63" i="8"/>
  <c r="D63" i="8"/>
  <c r="D59" i="8"/>
  <c r="C59" i="8"/>
  <c r="H60" i="8"/>
  <c r="I60" i="8"/>
  <c r="H61" i="8"/>
  <c r="I61" i="8"/>
  <c r="H62" i="8"/>
  <c r="I62" i="8"/>
  <c r="H63" i="8"/>
  <c r="I63" i="8"/>
  <c r="M63" i="2"/>
  <c r="M62" i="2"/>
  <c r="O62" i="2" s="1"/>
  <c r="M61" i="2"/>
  <c r="L60" i="2"/>
  <c r="M60" i="2"/>
  <c r="O60" i="2" s="1"/>
  <c r="L59" i="2"/>
  <c r="M59" i="2" s="1"/>
  <c r="O59" i="2" s="1"/>
  <c r="G46" i="8"/>
  <c r="M46" i="8" s="1"/>
  <c r="G47" i="8"/>
  <c r="M47" i="8"/>
  <c r="G48" i="8"/>
  <c r="M48" i="8" s="1"/>
  <c r="G49" i="8"/>
  <c r="M49" i="8" s="1"/>
  <c r="G50" i="8"/>
  <c r="M50" i="8" s="1"/>
  <c r="G51" i="8"/>
  <c r="M51" i="8" s="1"/>
  <c r="G52" i="8"/>
  <c r="M52" i="8" s="1"/>
  <c r="G53" i="8"/>
  <c r="M53" i="8" s="1"/>
  <c r="G54" i="8"/>
  <c r="M54" i="8" s="1"/>
  <c r="G55" i="8"/>
  <c r="M55" i="8"/>
  <c r="G37" i="8"/>
  <c r="M37" i="8" s="1"/>
  <c r="H37" i="8"/>
  <c r="I37" i="8"/>
  <c r="G38" i="8"/>
  <c r="M38" i="8" s="1"/>
  <c r="H38" i="8"/>
  <c r="I38" i="8"/>
  <c r="G39" i="8"/>
  <c r="K39" i="8" s="1"/>
  <c r="H39" i="8"/>
  <c r="I39" i="8"/>
  <c r="G40" i="8"/>
  <c r="M40" i="8" s="1"/>
  <c r="H40" i="8"/>
  <c r="I40" i="8"/>
  <c r="G41" i="8"/>
  <c r="M41" i="8" s="1"/>
  <c r="H41" i="8"/>
  <c r="I41" i="8"/>
  <c r="G42" i="8"/>
  <c r="M42" i="8" s="1"/>
  <c r="H42" i="8"/>
  <c r="I42" i="8"/>
  <c r="G43" i="8"/>
  <c r="K43" i="8" s="1"/>
  <c r="H43" i="8"/>
  <c r="I43" i="8"/>
  <c r="M39" i="8"/>
  <c r="H47" i="8"/>
  <c r="I47" i="8"/>
  <c r="H48" i="8"/>
  <c r="I48" i="8"/>
  <c r="H49" i="8"/>
  <c r="I49" i="8"/>
  <c r="H50" i="8"/>
  <c r="I50" i="8"/>
  <c r="H51" i="8"/>
  <c r="I51" i="8"/>
  <c r="H52" i="8"/>
  <c r="I52" i="8"/>
  <c r="H53" i="8"/>
  <c r="I53" i="8"/>
  <c r="H54" i="8"/>
  <c r="I54" i="8"/>
  <c r="H55" i="8"/>
  <c r="I55" i="8"/>
  <c r="D47" i="8"/>
  <c r="D48" i="8"/>
  <c r="D49" i="8"/>
  <c r="D50" i="8"/>
  <c r="D51" i="8"/>
  <c r="D52" i="8"/>
  <c r="D53" i="8"/>
  <c r="D54" i="8"/>
  <c r="D55" i="8"/>
  <c r="D46" i="8"/>
  <c r="C53" i="8"/>
  <c r="C54" i="8"/>
  <c r="C55" i="8"/>
  <c r="C47" i="8"/>
  <c r="C48" i="8"/>
  <c r="C49" i="8"/>
  <c r="C50" i="8"/>
  <c r="C51" i="8"/>
  <c r="C52" i="8"/>
  <c r="C46" i="8"/>
  <c r="K50" i="8"/>
  <c r="G17" i="8"/>
  <c r="M17" i="8" s="1"/>
  <c r="G18" i="8"/>
  <c r="M18" i="8" s="1"/>
  <c r="G19" i="8"/>
  <c r="M19" i="8" s="1"/>
  <c r="G20" i="8"/>
  <c r="M20" i="8" s="1"/>
  <c r="G21" i="8"/>
  <c r="M21" i="8" s="1"/>
  <c r="G22" i="8"/>
  <c r="M22" i="8" s="1"/>
  <c r="G36" i="8"/>
  <c r="M36" i="8" s="1"/>
  <c r="M44" i="8" s="1"/>
  <c r="K23" i="2" s="1"/>
  <c r="M23" i="2" s="1"/>
  <c r="O23" i="2" s="1"/>
  <c r="C8" i="8"/>
  <c r="C9" i="8"/>
  <c r="C10" i="8"/>
  <c r="C11" i="8"/>
  <c r="C12" i="8"/>
  <c r="C13" i="8"/>
  <c r="C14" i="8"/>
  <c r="C17" i="8"/>
  <c r="C18" i="8"/>
  <c r="C19" i="8"/>
  <c r="C20" i="8"/>
  <c r="C21" i="8"/>
  <c r="C22" i="8"/>
  <c r="C25" i="8"/>
  <c r="C26" i="8"/>
  <c r="C27" i="8"/>
  <c r="C28" i="8"/>
  <c r="C29" i="8"/>
  <c r="C30" i="8"/>
  <c r="C31" i="8"/>
  <c r="C32" i="8"/>
  <c r="C33" i="8"/>
  <c r="C36" i="8"/>
  <c r="C37" i="8"/>
  <c r="C38" i="8"/>
  <c r="C39" i="8"/>
  <c r="C40" i="8"/>
  <c r="C41" i="8"/>
  <c r="C42" i="8"/>
  <c r="C43" i="8"/>
  <c r="C7" i="8"/>
  <c r="D43" i="8"/>
  <c r="D36" i="8"/>
  <c r="D37" i="8"/>
  <c r="D38" i="8"/>
  <c r="D39" i="8"/>
  <c r="D40" i="8"/>
  <c r="D41" i="8"/>
  <c r="D42" i="8"/>
  <c r="D35" i="8"/>
  <c r="K36" i="8"/>
  <c r="H26" i="8"/>
  <c r="I26" i="8"/>
  <c r="H27" i="8"/>
  <c r="I27" i="8"/>
  <c r="H28" i="8"/>
  <c r="I28" i="8"/>
  <c r="H29" i="8"/>
  <c r="I29" i="8"/>
  <c r="H30" i="8"/>
  <c r="I30" i="8"/>
  <c r="H31" i="8"/>
  <c r="I31" i="8"/>
  <c r="H32" i="8"/>
  <c r="I32" i="8"/>
  <c r="H33" i="8"/>
  <c r="I33" i="8"/>
  <c r="H25" i="8"/>
  <c r="I25" i="8"/>
  <c r="D25" i="8"/>
  <c r="D26" i="8"/>
  <c r="D27" i="8"/>
  <c r="D28" i="8"/>
  <c r="D29" i="8"/>
  <c r="D30" i="8"/>
  <c r="D31" i="8"/>
  <c r="D32" i="8"/>
  <c r="D33" i="8"/>
  <c r="D24" i="8"/>
  <c r="K26" i="8"/>
  <c r="K27" i="8"/>
  <c r="K28" i="8"/>
  <c r="K29" i="8"/>
  <c r="K30" i="8"/>
  <c r="K25" i="8"/>
  <c r="D17" i="8"/>
  <c r="D18" i="8"/>
  <c r="D19" i="8"/>
  <c r="D20" i="8"/>
  <c r="D21" i="8"/>
  <c r="D22" i="8"/>
  <c r="D16" i="8"/>
  <c r="D7" i="8"/>
  <c r="D8" i="8"/>
  <c r="D9" i="8"/>
  <c r="D10" i="8"/>
  <c r="D11" i="8"/>
  <c r="D12" i="8"/>
  <c r="D13" i="8"/>
  <c r="D14" i="8"/>
  <c r="D6" i="8"/>
  <c r="K20" i="8"/>
  <c r="K13" i="8"/>
  <c r="K11" i="8"/>
  <c r="H22" i="8"/>
  <c r="I22" i="8"/>
  <c r="H18" i="8"/>
  <c r="I18" i="8"/>
  <c r="H19" i="8"/>
  <c r="I19" i="8"/>
  <c r="H20" i="8"/>
  <c r="I20" i="8"/>
  <c r="H21" i="8"/>
  <c r="I21" i="8"/>
  <c r="H17" i="8"/>
  <c r="I17" i="8"/>
  <c r="K22" i="8"/>
  <c r="H8" i="8"/>
  <c r="I8" i="8"/>
  <c r="H9" i="8"/>
  <c r="I9" i="8"/>
  <c r="H10" i="8"/>
  <c r="I10" i="8"/>
  <c r="H11" i="8"/>
  <c r="I11" i="8"/>
  <c r="H12" i="8"/>
  <c r="I12" i="8"/>
  <c r="H13" i="8"/>
  <c r="I13" i="8"/>
  <c r="H14" i="8"/>
  <c r="I14" i="8"/>
  <c r="L61" i="2"/>
  <c r="H46" i="8"/>
  <c r="I46" i="8"/>
  <c r="K67" i="8"/>
  <c r="K69" i="8"/>
  <c r="K61" i="8"/>
  <c r="K63" i="8"/>
  <c r="H67" i="8"/>
  <c r="I67" i="8"/>
  <c r="H68" i="8"/>
  <c r="I68" i="8"/>
  <c r="H69" i="8"/>
  <c r="I69" i="8"/>
  <c r="H70" i="8"/>
  <c r="I70" i="8"/>
  <c r="H66" i="8"/>
  <c r="I66" i="8"/>
  <c r="H59" i="8"/>
  <c r="I59" i="8"/>
  <c r="H36" i="8"/>
  <c r="I36" i="8"/>
  <c r="K8" i="8"/>
  <c r="H7" i="8"/>
  <c r="I7" i="8"/>
  <c r="N26" i="2"/>
  <c r="M32" i="2"/>
  <c r="O32" i="2" s="1"/>
  <c r="M33" i="2"/>
  <c r="O33" i="2" s="1"/>
  <c r="M34" i="2"/>
  <c r="O34" i="2" s="1"/>
  <c r="M35" i="2"/>
  <c r="O35" i="2" s="1"/>
  <c r="M36" i="2"/>
  <c r="O36" i="2" s="1"/>
  <c r="M37" i="2"/>
  <c r="O37" i="2" s="1"/>
  <c r="N39" i="2"/>
  <c r="M48" i="2"/>
  <c r="O48" i="2"/>
  <c r="M46" i="2"/>
  <c r="O46" i="2" s="1"/>
  <c r="M47" i="2"/>
  <c r="O47" i="2" s="1"/>
  <c r="M49" i="2"/>
  <c r="O49" i="2" s="1"/>
  <c r="M50" i="2"/>
  <c r="O50" i="2" s="1"/>
  <c r="N52" i="2"/>
  <c r="O63" i="2"/>
  <c r="M58" i="2"/>
  <c r="O58" i="2" s="1"/>
  <c r="O61" i="2"/>
  <c r="M64" i="2"/>
  <c r="O64" i="2" s="1"/>
  <c r="N66" i="2"/>
  <c r="M72" i="2"/>
  <c r="O72" i="2" s="1"/>
  <c r="M75" i="2"/>
  <c r="O75" i="2"/>
  <c r="N77" i="2"/>
  <c r="N92" i="2"/>
  <c r="K31" i="8"/>
  <c r="K59" i="8"/>
  <c r="K60" i="8"/>
  <c r="K40" i="8"/>
  <c r="K53" i="8"/>
  <c r="K66" i="8"/>
  <c r="K68" i="8"/>
  <c r="K19" i="8"/>
  <c r="K38" i="8"/>
  <c r="K42" i="8"/>
  <c r="K49" i="8"/>
  <c r="K55" i="8"/>
  <c r="F20" i="1"/>
  <c r="L90" i="2" s="1"/>
  <c r="M90" i="2" s="1"/>
  <c r="O90" i="2" s="1"/>
  <c r="L85" i="2"/>
  <c r="M85" i="2" s="1"/>
  <c r="O85" i="2" s="1"/>
  <c r="L87" i="2"/>
  <c r="M87" i="2" s="1"/>
  <c r="O87" i="2" s="1"/>
  <c r="K62" i="8"/>
  <c r="K51" i="8"/>
  <c r="K7" i="8"/>
  <c r="K9" i="8"/>
  <c r="K70" i="8"/>
  <c r="K10" i="8"/>
  <c r="K17" i="8"/>
  <c r="K12" i="8"/>
  <c r="K14" i="8"/>
  <c r="K18" i="8"/>
  <c r="K32" i="8"/>
  <c r="K33" i="8"/>
  <c r="K47" i="8"/>
  <c r="K54" i="8"/>
  <c r="K52" i="8"/>
  <c r="K71" i="8"/>
  <c r="L88" i="2"/>
  <c r="M88" i="2" s="1"/>
  <c r="O88" i="2" s="1"/>
  <c r="O52" i="2" l="1"/>
  <c r="E52" i="2" s="1"/>
  <c r="F10" i="2" s="1"/>
  <c r="F33" i="1" s="1"/>
  <c r="M64" i="8"/>
  <c r="K73" i="2" s="1"/>
  <c r="M73" i="2" s="1"/>
  <c r="O73" i="2" s="1"/>
  <c r="M52" i="2"/>
  <c r="O39" i="2"/>
  <c r="E39" i="2" s="1"/>
  <c r="F9" i="2" s="1"/>
  <c r="F32" i="1" s="1"/>
  <c r="M72" i="8"/>
  <c r="K74" i="2" s="1"/>
  <c r="M74" i="2" s="1"/>
  <c r="O74" i="2" s="1"/>
  <c r="O77" i="2" s="1"/>
  <c r="E77" i="2" s="1"/>
  <c r="F12" i="2" s="1"/>
  <c r="F35" i="1" s="1"/>
  <c r="M34" i="8"/>
  <c r="K22" i="2" s="1"/>
  <c r="M22" i="2" s="1"/>
  <c r="O22" i="2" s="1"/>
  <c r="O66" i="2"/>
  <c r="E66" i="2" s="1"/>
  <c r="F11" i="2" s="1"/>
  <c r="F34" i="1" s="1"/>
  <c r="M15" i="8"/>
  <c r="K20" i="2" s="1"/>
  <c r="M20" i="2" s="1"/>
  <c r="M23" i="8"/>
  <c r="K21" i="2" s="1"/>
  <c r="M21" i="2" s="1"/>
  <c r="O21" i="2" s="1"/>
  <c r="M56" i="8"/>
  <c r="K24" i="2" s="1"/>
  <c r="M24" i="2" s="1"/>
  <c r="O24" i="2" s="1"/>
  <c r="L86" i="2"/>
  <c r="M86" i="2" s="1"/>
  <c r="O86" i="2" s="1"/>
  <c r="L89" i="2"/>
  <c r="M89" i="2" s="1"/>
  <c r="O89" i="2" s="1"/>
  <c r="K21" i="8"/>
  <c r="L84" i="2"/>
  <c r="M84" i="2" s="1"/>
  <c r="O84" i="2" s="1"/>
  <c r="O92" i="2" s="1"/>
  <c r="E92" i="2" s="1"/>
  <c r="F13" i="2" s="1"/>
  <c r="F36" i="1" s="1"/>
  <c r="M39" i="2"/>
  <c r="K37" i="8"/>
  <c r="K46" i="8"/>
  <c r="K41" i="8"/>
  <c r="K48" i="8"/>
  <c r="M43" i="8"/>
  <c r="M26" i="2" l="1"/>
  <c r="O20" i="2"/>
  <c r="O26" i="2" s="1"/>
  <c r="E26" i="2" s="1"/>
  <c r="F8" i="2" s="1"/>
  <c r="F31" i="1" s="1"/>
</calcChain>
</file>

<file path=xl/sharedStrings.xml><?xml version="1.0" encoding="utf-8"?>
<sst xmlns="http://schemas.openxmlformats.org/spreadsheetml/2006/main" count="334" uniqueCount="197">
  <si>
    <t>Dierwelzijn</t>
  </si>
  <si>
    <t>Voeding en water</t>
  </si>
  <si>
    <t>Naam veehouder ter:</t>
  </si>
  <si>
    <t>E-mail veehouder</t>
  </si>
  <si>
    <t>Naam dierenarts</t>
  </si>
  <si>
    <t>Huisvesting</t>
  </si>
  <si>
    <t>Eindscore onderdeel</t>
  </si>
  <si>
    <t>Aantal koeien lacterend</t>
  </si>
  <si>
    <t>Aantal koeien droog</t>
  </si>
  <si>
    <t>Totaal aantal dieren</t>
  </si>
  <si>
    <t xml:space="preserve">Gebied </t>
  </si>
  <si>
    <t>Melken</t>
  </si>
  <si>
    <t>Werk routines</t>
  </si>
  <si>
    <t>Dierziekte incidentie</t>
  </si>
  <si>
    <t>Verklaring</t>
  </si>
  <si>
    <t xml:space="preserve">Risicovol </t>
  </si>
  <si>
    <t>Risicoarm</t>
  </si>
  <si>
    <t>M</t>
  </si>
  <si>
    <t>E</t>
  </si>
  <si>
    <t>T</t>
  </si>
  <si>
    <t>N</t>
  </si>
  <si>
    <t>EVALUEREN</t>
  </si>
  <si>
    <t>A</t>
  </si>
  <si>
    <t>C</t>
  </si>
  <si>
    <t>I</t>
  </si>
  <si>
    <t>Tanknummer</t>
  </si>
  <si>
    <t>BSK of kg melk koe per dag</t>
  </si>
  <si>
    <t>ALGEMENE GEGEVENS + HEXAGRAM</t>
  </si>
  <si>
    <t xml:space="preserve">HEXAGRAM </t>
  </si>
  <si>
    <t xml:space="preserve"> Gebied </t>
  </si>
  <si>
    <t>Benchmark</t>
  </si>
  <si>
    <t xml:space="preserve">Verklaring </t>
  </si>
  <si>
    <t>Riscisoarm</t>
  </si>
  <si>
    <t>Score</t>
  </si>
  <si>
    <t>Weging</t>
  </si>
  <si>
    <t>Punten</t>
  </si>
  <si>
    <t>Tanklokaal</t>
  </si>
  <si>
    <t>Melksysteem</t>
  </si>
  <si>
    <t>Preventieve maatregelen</t>
  </si>
  <si>
    <t>Eindscore melken</t>
  </si>
  <si>
    <t>Conservering en uitkuil management</t>
  </si>
  <si>
    <t>Broei / schimmel, uitkuil resten, conservering</t>
  </si>
  <si>
    <t>Voeding lacterend</t>
  </si>
  <si>
    <t>Kwantiteit, kwaliteit, passend bij doelgroep</t>
  </si>
  <si>
    <t>Voeding droog</t>
  </si>
  <si>
    <t xml:space="preserve">Kwantiteit, kwaliteit, passend bij doelgroep </t>
  </si>
  <si>
    <t>Water kwaliteit lacterend</t>
  </si>
  <si>
    <t>Kwantiteit, doorstroomsnelheid helderheid, bezinksel</t>
  </si>
  <si>
    <t>Water kwaliteit droog  / afklafhok</t>
  </si>
  <si>
    <t>Kwantiteit, doorstroomsnelheid, helderheid, kleur, bezinksel, geur</t>
  </si>
  <si>
    <t>Voermanagement</t>
  </si>
  <si>
    <t>Krachtvoer, kuilanalyses, aanvegen, schoon</t>
  </si>
  <si>
    <t>Eindscore voeding en water</t>
  </si>
  <si>
    <t>Voerhek</t>
  </si>
  <si>
    <t>Aantal voerplaatsen, breedte, hoogte</t>
  </si>
  <si>
    <t>Licht, ventilatie, roterende borstel</t>
  </si>
  <si>
    <t>Loopruimte</t>
  </si>
  <si>
    <t>Kwantiteit, kwaliteit ondergrond</t>
  </si>
  <si>
    <t>Ligcomfort</t>
  </si>
  <si>
    <t>Aantal, hardheid, hygiëne, kopruimte</t>
  </si>
  <si>
    <t>Weidegang</t>
  </si>
  <si>
    <t>Weidegang, kavelpad</t>
  </si>
  <si>
    <t>Eindscore huisvesting</t>
  </si>
  <si>
    <t>Activiteit melkvee</t>
  </si>
  <si>
    <t>Schuw - mak, niet-actieve dieren</t>
  </si>
  <si>
    <t xml:space="preserve">Conditie score </t>
  </si>
  <si>
    <t>BCS &lt;2 en &gt;4</t>
  </si>
  <si>
    <t>Locomotie score</t>
  </si>
  <si>
    <t>Locomotion score 3, 4, 5</t>
  </si>
  <si>
    <t>Hakkenzwelling (grupbenen)</t>
  </si>
  <si>
    <t>Meest voorkomende hakscore</t>
  </si>
  <si>
    <t>Hygiëne koeien</t>
  </si>
  <si>
    <t>Score 3 of 4</t>
  </si>
  <si>
    <t>Afwijkende koeien</t>
  </si>
  <si>
    <t>Herkauwen, mestcore, pensscore</t>
  </si>
  <si>
    <t xml:space="preserve">Algemene indruk </t>
  </si>
  <si>
    <t>Haarkleed, huidbeschadigingen</t>
  </si>
  <si>
    <t>Eindscore dierwelzijn</t>
  </si>
  <si>
    <t>Werklijnen en kruislijnen</t>
  </si>
  <si>
    <t>Jong naar oud, kans op mestcontact</t>
  </si>
  <si>
    <t>Diergezondheidstatus</t>
  </si>
  <si>
    <t>BVD, IBR, Salmonella, Neospora, Para</t>
  </si>
  <si>
    <t>Preventie</t>
  </si>
  <si>
    <t>Bedrijfsbehandelplan</t>
  </si>
  <si>
    <t>Eindscore werk routines</t>
  </si>
  <si>
    <t>%</t>
  </si>
  <si>
    <t>Celgetal dieren</t>
  </si>
  <si>
    <t>Laatste MPR --&gt; nieuw verhoogde dieren + Tankcelgetal</t>
  </si>
  <si>
    <t xml:space="preserve">Mastitis </t>
  </si>
  <si>
    <t xml:space="preserve">Aantal </t>
  </si>
  <si>
    <t xml:space="preserve">Klauwproblemen </t>
  </si>
  <si>
    <t>Legmaag, Melkziekte, slepende melkziekte</t>
  </si>
  <si>
    <t>Nageboorte</t>
  </si>
  <si>
    <t>Na 24 uur</t>
  </si>
  <si>
    <t>Aantal dieren</t>
  </si>
  <si>
    <t>Blauwtong,  leverbot</t>
  </si>
  <si>
    <t>Eindscore dierziekte incidentie</t>
  </si>
  <si>
    <t>Juist</t>
  </si>
  <si>
    <t>Onjuist</t>
  </si>
  <si>
    <t>Voorbehandeling 1 doek / papier per koe</t>
  </si>
  <si>
    <t>Behandelde koe wordt volledig apart gemolken</t>
  </si>
  <si>
    <t>Status BVD vrij</t>
  </si>
  <si>
    <t>Status IBR vrij</t>
  </si>
  <si>
    <t>Salmonella gunstig</t>
  </si>
  <si>
    <t>Neospora vrij</t>
  </si>
  <si>
    <t>Paratuberculose status A of B</t>
  </si>
  <si>
    <t>Geen aankoop van vee</t>
  </si>
  <si>
    <t xml:space="preserve">Beoordeling </t>
  </si>
  <si>
    <t>Tijd</t>
  </si>
  <si>
    <t>Datum</t>
  </si>
  <si>
    <t>Onbekend</t>
  </si>
  <si>
    <t>(ctrl+shift+:)</t>
  </si>
  <si>
    <t>(ctrl+;)</t>
  </si>
  <si>
    <t>Betreffende kolom invullen met 'x'</t>
  </si>
  <si>
    <t xml:space="preserve">Uitvoer </t>
  </si>
  <si>
    <t>Invoerblad veehouder</t>
  </si>
  <si>
    <t>Totaal:</t>
  </si>
  <si>
    <t xml:space="preserve">Biest eigen moeder, apart jongvee </t>
  </si>
  <si>
    <t>Schoon, vervanging ruberen onderdelen</t>
  </si>
  <si>
    <t>Handschoenen, voorbehandeling, vliegenbestrijding</t>
  </si>
  <si>
    <t>Celgetal koeien als laatst, Bij behandeling koeien markeren</t>
  </si>
  <si>
    <t>Totaal</t>
  </si>
  <si>
    <t>Melkmethode</t>
  </si>
  <si>
    <t>Naam veehouder</t>
  </si>
  <si>
    <t>Email veehouder</t>
  </si>
  <si>
    <t>Aantal lacterende koeien</t>
  </si>
  <si>
    <t>Preventie dierziekten</t>
  </si>
  <si>
    <t>Tankvulling na eerste melkmaal meer dan 5%</t>
  </si>
  <si>
    <t>Schoon en opgeruimd, tanktemperatuur, spoelbak</t>
  </si>
  <si>
    <t>Gebruik melkershandschoenen</t>
  </si>
  <si>
    <t>Zeer laag productieve koeien worden maximaal 2 keer per dag gemolken</t>
  </si>
  <si>
    <t>Tanklokaal is schoon en opgeruimd.</t>
  </si>
  <si>
    <t xml:space="preserve">Tanktemperatuur ligt tussen de 3,5 en 4 graden </t>
  </si>
  <si>
    <t>Spoelbak is afgesloten of leeg</t>
  </si>
  <si>
    <t>Melk is binnen 2,5 uur na melken op 4°C</t>
  </si>
  <si>
    <t>Tankvulling na 6 melkmalen meer dan 60%</t>
  </si>
  <si>
    <t>Er passen zes melkmalen in de melktank</t>
  </si>
  <si>
    <t>Inhoud melktank 5000 liter of meer</t>
  </si>
  <si>
    <t>Tepelvoeringen worden conform de fabrieksnorm vervangen</t>
  </si>
  <si>
    <t xml:space="preserve">Geen leklucht in de melkinstallatie </t>
  </si>
  <si>
    <t>Voldoende afschot melkleiding</t>
  </si>
  <si>
    <t>Melkstal, robot of grupstal wordt minimaal twee keer per dag schoongemaakt</t>
  </si>
  <si>
    <t>Geen (spoel) water in de melkinstallatie</t>
  </si>
  <si>
    <t>Geen grupstal of automatisch melksysteem</t>
  </si>
  <si>
    <t>Reiniging</t>
  </si>
  <si>
    <t>Dosering reinigingsmiddel conform voorschrift</t>
  </si>
  <si>
    <t>Melkklauw is schoon</t>
  </si>
  <si>
    <t>Alle klauwen worden gereinigd</t>
  </si>
  <si>
    <t>Voorkoeler is aan buitenzijde schoon</t>
  </si>
  <si>
    <t xml:space="preserve">Binnenzijde melkleiding is glad en glanzend </t>
  </si>
  <si>
    <t>Luchtafscheider is aan binnenzijde schoon</t>
  </si>
  <si>
    <t>Meet- en adviesrapport is max. 12 maanden oud en uitgevoerd door gecertificeerd monteur</t>
  </si>
  <si>
    <t>Temperatuur hoofdspoeling: Begin 65 graden; eind minimaal 40 graden</t>
  </si>
  <si>
    <t>Waterhoeveelheid: melkglazen (20 + 4 liter per klauw) of gangbaar (30 + 5 liter per klauw)</t>
  </si>
  <si>
    <t>Dippen en/of sprayen</t>
  </si>
  <si>
    <t>Geen vliegenoverlast of Vliegenbestrijding</t>
  </si>
  <si>
    <t>Geen chloor gebruik tijdens het melken of reiniging</t>
  </si>
  <si>
    <t>Robot: aantal melkingen per dag gemiddeld 2,5 tot 3,5</t>
  </si>
  <si>
    <t>Reining volgens de normen</t>
  </si>
  <si>
    <t>Sluitende diergeneesmiddelenadministratie aanwezig</t>
  </si>
  <si>
    <t xml:space="preserve"> Bedrijfsbehandelplan voor uiergezondheid, klauwgezondheid en gezondheid baarmoeder/schede aanwezig.</t>
  </si>
  <si>
    <t>Hoog celgetal koeien worden als laatst gemolken of de melkklauw wordt gespoeld</t>
  </si>
  <si>
    <t>Deelname MPR en/of gebruik van CMT-test en/of B.O.</t>
  </si>
  <si>
    <t xml:space="preserve">Koe wordt tijdens de behandeling dubbel gemarkeerd </t>
  </si>
  <si>
    <t>Gebruik Delvo-test na de wachttijd van een behandeling</t>
  </si>
  <si>
    <t>Wachttijden na een behandeling worden nageleefd (Hieronder valt ook de wachttijd na afkalven)</t>
  </si>
  <si>
    <t xml:space="preserve">In de melkstal is een lijst aanwezig met daarop aangegeven van welke koeien de melk moet worden gesepareerd. </t>
  </si>
  <si>
    <t>Iedere melkmaal wordt een schoon filter gebruikt</t>
  </si>
  <si>
    <t>Melk die buiten de melkleiding is geweest gaat niet de tank in</t>
  </si>
  <si>
    <t>Stalomgeving</t>
  </si>
  <si>
    <t>Minimum streefwaarde</t>
  </si>
  <si>
    <t>Kalf direct weghalen bij de moeder</t>
  </si>
  <si>
    <t>Biest alleen van eigen moeder</t>
  </si>
  <si>
    <t>Het geven van kunstmelk</t>
  </si>
  <si>
    <t>Apart ruwvoer voor jongvee zonder bemesting uit gierkelder</t>
  </si>
  <si>
    <t>Jongvee jonger dan 6 maanden heeft geen contact met ouder vee.</t>
  </si>
  <si>
    <t>Pagina 1</t>
  </si>
  <si>
    <t>Pagina 2</t>
  </si>
  <si>
    <t>Kleurcode</t>
  </si>
  <si>
    <t>Invoer veehouder</t>
  </si>
  <si>
    <t>Invoer dierenarts (score 1-5)</t>
  </si>
  <si>
    <t>Invoer dierenarts (aantal koeien)</t>
  </si>
  <si>
    <t>Mastitis, klauwproblemen, baarmoeder/schede</t>
  </si>
  <si>
    <t>Witvuiler</t>
  </si>
  <si>
    <t xml:space="preserve">Stofwisselingstoornissen </t>
  </si>
  <si>
    <t xml:space="preserve">Gedwongen afvoer </t>
  </si>
  <si>
    <t xml:space="preserve">Overige zieke dieren </t>
  </si>
  <si>
    <t>Laatste halfjaar (pas op: berekening houdt hier rekening mee)</t>
  </si>
  <si>
    <t>Aantal droge koeien</t>
  </si>
  <si>
    <t>BSK per koe per dag</t>
  </si>
  <si>
    <t>Dierziekteincidentie</t>
  </si>
  <si>
    <t>Aantal melkkoeien afgelopen half jaar</t>
  </si>
  <si>
    <t>J.vanark@quicknet.nl</t>
  </si>
  <si>
    <t>x</t>
  </si>
  <si>
    <t>W Hilhorst</t>
  </si>
  <si>
    <t>Dap Sleen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</si>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</sst>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h:mm;@"/>
  </numFmts>
  <fonts count="59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charset val="67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/>
      <sz val="6.05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9"/>
      <name val="Calibri"/>
      <family val="2"/>
    </font>
    <font>
      <b/>
      <sz val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b/>
      <sz val="14"/>
      <color indexed="9"/>
      <name val="Calibri"/>
      <family val="2"/>
    </font>
    <font>
      <sz val="8"/>
      <name val="Arial"/>
    </font>
    <font>
      <b/>
      <sz val="20"/>
      <color indexed="9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2"/>
      <color indexed="10"/>
      <name val="Calibri"/>
      <family val="2"/>
    </font>
    <font>
      <sz val="12"/>
      <color indexed="22"/>
      <name val="Calibri"/>
      <family val="2"/>
    </font>
    <font>
      <sz val="12"/>
      <color indexed="42"/>
      <name val="Calibri"/>
      <family val="2"/>
    </font>
    <font>
      <b/>
      <sz val="11"/>
      <color indexed="18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0"/>
      <color indexed="9"/>
      <name val="Arial"/>
    </font>
    <font>
      <sz val="16"/>
      <color indexed="9"/>
      <name val="Calibri"/>
      <family val="2"/>
    </font>
    <font>
      <i/>
      <sz val="10"/>
      <name val="Arial"/>
    </font>
    <font>
      <sz val="10"/>
      <name val="Arial"/>
      <family val="2"/>
    </font>
    <font>
      <b/>
      <sz val="11"/>
      <name val="Calibri"/>
      <family val="2"/>
    </font>
    <font>
      <sz val="12"/>
      <name val="Arial"/>
    </font>
    <font>
      <i/>
      <sz val="12"/>
      <color indexed="8"/>
      <name val="Calibri"/>
      <family val="2"/>
    </font>
    <font>
      <sz val="12"/>
      <color indexed="9"/>
      <name val="Arial"/>
    </font>
    <font>
      <i/>
      <sz val="12"/>
      <name val="Arial"/>
    </font>
    <font>
      <i/>
      <sz val="12"/>
      <name val="Calibri"/>
      <family val="2"/>
    </font>
    <font>
      <b/>
      <sz val="12"/>
      <color indexed="18"/>
      <name val="Calibri"/>
      <family val="2"/>
    </font>
    <font>
      <b/>
      <u/>
      <sz val="11"/>
      <color indexed="8"/>
      <name val="Calibri"/>
      <family val="2"/>
    </font>
    <font>
      <b/>
      <u/>
      <sz val="10"/>
      <name val="Arial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u/>
      <sz val="11"/>
      <name val="Calibri"/>
      <family val="2"/>
    </font>
    <font>
      <b/>
      <sz val="16"/>
      <color indexed="9"/>
      <name val="Calibri"/>
      <family val="2"/>
    </font>
    <font>
      <u/>
      <sz val="12"/>
      <color indexed="8"/>
      <name val="Calibri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7" borderId="1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23" borderId="7" applyNumberFormat="0" applyFont="0" applyAlignment="0" applyProtection="0"/>
    <xf numFmtId="0" fontId="14" fillId="3" borderId="0" applyNumberFormat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95">
    <xf numFmtId="0" fontId="0" fillId="0" borderId="0" xfId="0"/>
    <xf numFmtId="0" fontId="0" fillId="24" borderId="0" xfId="0" applyFill="1"/>
    <xf numFmtId="0" fontId="2" fillId="25" borderId="0" xfId="38" applyFont="1" applyFill="1"/>
    <xf numFmtId="0" fontId="2" fillId="25" borderId="0" xfId="38" applyFont="1" applyFill="1" applyBorder="1"/>
    <xf numFmtId="0" fontId="2" fillId="25" borderId="0" xfId="38" applyFill="1"/>
    <xf numFmtId="0" fontId="20" fillId="25" borderId="0" xfId="38" applyFont="1" applyFill="1" applyAlignment="1">
      <alignment horizontal="center" vertical="center"/>
    </xf>
    <xf numFmtId="0" fontId="21" fillId="25" borderId="0" xfId="38" applyFont="1" applyFill="1" applyAlignment="1">
      <alignment horizontal="right" vertical="center"/>
    </xf>
    <xf numFmtId="0" fontId="2" fillId="25" borderId="0" xfId="38" applyFont="1" applyFill="1" applyBorder="1" applyProtection="1">
      <protection hidden="1"/>
    </xf>
    <xf numFmtId="0" fontId="3" fillId="25" borderId="0" xfId="38" applyFont="1" applyFill="1"/>
    <xf numFmtId="0" fontId="24" fillId="25" borderId="0" xfId="38" applyFont="1" applyFill="1" applyAlignment="1">
      <alignment horizontal="center"/>
    </xf>
    <xf numFmtId="0" fontId="5" fillId="25" borderId="0" xfId="38" applyFont="1" applyFill="1" applyAlignment="1">
      <alignment horizontal="center"/>
    </xf>
    <xf numFmtId="0" fontId="28" fillId="25" borderId="0" xfId="38" applyFont="1" applyFill="1" applyAlignment="1">
      <alignment horizontal="right"/>
    </xf>
    <xf numFmtId="0" fontId="2" fillId="24" borderId="0" xfId="38" applyFont="1" applyFill="1"/>
    <xf numFmtId="0" fontId="2" fillId="24" borderId="0" xfId="38" applyFont="1" applyFill="1" applyBorder="1"/>
    <xf numFmtId="0" fontId="22" fillId="24" borderId="0" xfId="38" applyFont="1" applyFill="1" applyBorder="1"/>
    <xf numFmtId="0" fontId="22" fillId="24" borderId="0" xfId="38" applyFont="1" applyFill="1" applyBorder="1" applyProtection="1">
      <protection locked="0"/>
    </xf>
    <xf numFmtId="0" fontId="23" fillId="24" borderId="0" xfId="38" applyFont="1" applyFill="1" applyBorder="1"/>
    <xf numFmtId="0" fontId="23" fillId="24" borderId="0" xfId="38" applyFont="1" applyFill="1" applyBorder="1" applyProtection="1">
      <protection hidden="1"/>
    </xf>
    <xf numFmtId="0" fontId="23" fillId="24" borderId="10" xfId="38" applyFont="1" applyFill="1" applyBorder="1" applyProtection="1">
      <protection locked="0"/>
    </xf>
    <xf numFmtId="0" fontId="23" fillId="24" borderId="0" xfId="38" applyFont="1" applyFill="1" applyBorder="1" applyAlignment="1">
      <alignment horizontal="center"/>
    </xf>
    <xf numFmtId="0" fontId="23" fillId="24" borderId="0" xfId="38" applyFont="1" applyFill="1"/>
    <xf numFmtId="0" fontId="25" fillId="24" borderId="11" xfId="38" applyFont="1" applyFill="1" applyBorder="1"/>
    <xf numFmtId="0" fontId="25" fillId="24" borderId="12" xfId="38" applyFont="1" applyFill="1" applyBorder="1"/>
    <xf numFmtId="0" fontId="26" fillId="24" borderId="12" xfId="38" applyFont="1" applyFill="1" applyBorder="1"/>
    <xf numFmtId="0" fontId="25" fillId="24" borderId="12" xfId="38" applyFont="1" applyFill="1" applyBorder="1" applyProtection="1">
      <protection hidden="1"/>
    </xf>
    <xf numFmtId="0" fontId="26" fillId="24" borderId="13" xfId="38" applyFont="1" applyFill="1" applyBorder="1"/>
    <xf numFmtId="0" fontId="25" fillId="24" borderId="14" xfId="38" applyFont="1" applyFill="1" applyBorder="1" applyAlignment="1">
      <alignment horizontal="center"/>
    </xf>
    <xf numFmtId="0" fontId="25" fillId="24" borderId="0" xfId="38" applyFont="1" applyFill="1" applyBorder="1"/>
    <xf numFmtId="0" fontId="25" fillId="24" borderId="0" xfId="38" applyFont="1" applyFill="1" applyBorder="1" applyAlignment="1">
      <alignment horizontal="left"/>
    </xf>
    <xf numFmtId="0" fontId="25" fillId="24" borderId="0" xfId="38" applyFont="1" applyFill="1" applyBorder="1" applyAlignment="1">
      <alignment horizontal="center"/>
    </xf>
    <xf numFmtId="0" fontId="27" fillId="24" borderId="14" xfId="38" applyFont="1" applyFill="1" applyBorder="1"/>
    <xf numFmtId="0" fontId="27" fillId="24" borderId="14" xfId="38" applyFont="1" applyFill="1" applyBorder="1" applyAlignment="1">
      <alignment horizontal="center"/>
    </xf>
    <xf numFmtId="0" fontId="27" fillId="24" borderId="0" xfId="38" applyFont="1" applyFill="1" applyBorder="1"/>
    <xf numFmtId="0" fontId="27" fillId="24" borderId="15" xfId="38" applyFont="1" applyFill="1" applyBorder="1" applyAlignment="1">
      <alignment horizontal="center"/>
    </xf>
    <xf numFmtId="0" fontId="22" fillId="24" borderId="10" xfId="38" applyFont="1" applyFill="1" applyBorder="1"/>
    <xf numFmtId="164" fontId="23" fillId="24" borderId="10" xfId="38" applyNumberFormat="1" applyFont="1" applyFill="1" applyBorder="1" applyAlignment="1">
      <alignment horizontal="center"/>
    </xf>
    <xf numFmtId="0" fontId="25" fillId="24" borderId="10" xfId="38" applyFont="1" applyFill="1" applyBorder="1" applyAlignment="1">
      <alignment horizontal="center"/>
    </xf>
    <xf numFmtId="0" fontId="23" fillId="24" borderId="10" xfId="38" applyFont="1" applyFill="1" applyBorder="1"/>
    <xf numFmtId="0" fontId="23" fillId="24" borderId="16" xfId="38" applyFont="1" applyFill="1" applyBorder="1"/>
    <xf numFmtId="0" fontId="27" fillId="24" borderId="0" xfId="38" applyFont="1" applyFill="1" applyBorder="1" applyAlignment="1">
      <alignment horizontal="center"/>
    </xf>
    <xf numFmtId="164" fontId="23" fillId="24" borderId="0" xfId="38" applyNumberFormat="1" applyFont="1" applyFill="1" applyBorder="1" applyAlignment="1">
      <alignment horizontal="center"/>
    </xf>
    <xf numFmtId="4" fontId="23" fillId="24" borderId="0" xfId="38" applyNumberFormat="1" applyFont="1" applyFill="1" applyBorder="1" applyAlignment="1" applyProtection="1">
      <alignment horizontal="center"/>
    </xf>
    <xf numFmtId="0" fontId="2" fillId="25" borderId="0" xfId="0" applyFont="1" applyFill="1" applyAlignment="1">
      <alignment horizontal="center"/>
    </xf>
    <xf numFmtId="0" fontId="2" fillId="25" borderId="0" xfId="0" applyFont="1" applyFill="1"/>
    <xf numFmtId="0" fontId="25" fillId="25" borderId="0" xfId="0" applyFont="1" applyFill="1"/>
    <xf numFmtId="0" fontId="25" fillId="25" borderId="0" xfId="0" applyFont="1" applyFill="1" applyAlignment="1">
      <alignment horizontal="center"/>
    </xf>
    <xf numFmtId="0" fontId="25" fillId="25" borderId="0" xfId="0" applyFont="1" applyFill="1" applyAlignment="1" applyProtection="1">
      <alignment horizontal="center"/>
    </xf>
    <xf numFmtId="0" fontId="26" fillId="25" borderId="0" xfId="0" applyFont="1" applyFill="1" applyAlignment="1">
      <alignment horizontal="center"/>
    </xf>
    <xf numFmtId="0" fontId="26" fillId="25" borderId="0" xfId="0" applyFont="1" applyFill="1"/>
    <xf numFmtId="0" fontId="30" fillId="25" borderId="0" xfId="0" applyFont="1" applyFill="1" applyAlignment="1">
      <alignment horizontal="right" vertical="center"/>
    </xf>
    <xf numFmtId="0" fontId="21" fillId="25" borderId="0" xfId="0" applyFont="1" applyFill="1" applyAlignment="1">
      <alignment horizontal="left" vertical="center"/>
    </xf>
    <xf numFmtId="0" fontId="25" fillId="25" borderId="0" xfId="0" applyFont="1" applyFill="1" applyAlignment="1" applyProtection="1">
      <alignment horizontal="center"/>
      <protection hidden="1"/>
    </xf>
    <xf numFmtId="0" fontId="27" fillId="25" borderId="0" xfId="0" applyFont="1" applyFill="1"/>
    <xf numFmtId="0" fontId="31" fillId="25" borderId="0" xfId="0" applyFont="1" applyFill="1" applyAlignment="1">
      <alignment horizontal="center"/>
    </xf>
    <xf numFmtId="0" fontId="25" fillId="26" borderId="0" xfId="0" applyFont="1" applyFill="1" applyBorder="1"/>
    <xf numFmtId="0" fontId="25" fillId="26" borderId="0" xfId="0" applyFont="1" applyFill="1" applyBorder="1" applyAlignment="1">
      <alignment horizontal="center"/>
    </xf>
    <xf numFmtId="0" fontId="23" fillId="26" borderId="0" xfId="0" applyFont="1" applyFill="1" applyBorder="1"/>
    <xf numFmtId="0" fontId="23" fillId="26" borderId="0" xfId="0" applyFont="1" applyFill="1" applyBorder="1" applyAlignment="1">
      <alignment horizontal="center"/>
    </xf>
    <xf numFmtId="0" fontId="26" fillId="26" borderId="0" xfId="0" applyFont="1" applyFill="1" applyBorder="1"/>
    <xf numFmtId="0" fontId="23" fillId="27" borderId="17" xfId="0" applyFont="1" applyFill="1" applyBorder="1" applyAlignment="1" applyProtection="1">
      <alignment horizontal="center"/>
      <protection locked="0"/>
    </xf>
    <xf numFmtId="0" fontId="23" fillId="24" borderId="0" xfId="0" applyFont="1" applyFill="1" applyBorder="1"/>
    <xf numFmtId="0" fontId="23" fillId="24" borderId="0" xfId="0" applyFont="1" applyFill="1" applyBorder="1" applyAlignment="1">
      <alignment horizontal="center"/>
    </xf>
    <xf numFmtId="0" fontId="26" fillId="24" borderId="0" xfId="0" applyFont="1" applyFill="1" applyBorder="1"/>
    <xf numFmtId="164" fontId="27" fillId="24" borderId="17" xfId="0" applyNumberFormat="1" applyFont="1" applyFill="1" applyBorder="1" applyAlignment="1">
      <alignment horizontal="center"/>
    </xf>
    <xf numFmtId="0" fontId="23" fillId="26" borderId="0" xfId="0" applyFont="1" applyFill="1"/>
    <xf numFmtId="0" fontId="23" fillId="26" borderId="0" xfId="0" applyFont="1" applyFill="1" applyAlignment="1">
      <alignment horizontal="center"/>
    </xf>
    <xf numFmtId="0" fontId="25" fillId="27" borderId="17" xfId="0" applyFont="1" applyFill="1" applyBorder="1" applyAlignment="1" applyProtection="1">
      <alignment horizontal="center"/>
      <protection locked="0"/>
    </xf>
    <xf numFmtId="0" fontId="25" fillId="24" borderId="0" xfId="0" applyFont="1" applyFill="1" applyBorder="1"/>
    <xf numFmtId="0" fontId="25" fillId="24" borderId="0" xfId="0" applyFont="1" applyFill="1" applyBorder="1" applyAlignment="1">
      <alignment horizontal="center"/>
    </xf>
    <xf numFmtId="0" fontId="32" fillId="25" borderId="0" xfId="0" applyFont="1" applyFill="1" applyAlignment="1">
      <alignment horizontal="center"/>
    </xf>
    <xf numFmtId="0" fontId="16" fillId="25" borderId="0" xfId="0" applyFont="1" applyFill="1" applyAlignment="1">
      <alignment horizontal="center"/>
    </xf>
    <xf numFmtId="0" fontId="27" fillId="25" borderId="0" xfId="0" applyFont="1" applyFill="1" applyAlignment="1">
      <alignment horizontal="center"/>
    </xf>
    <xf numFmtId="0" fontId="0" fillId="25" borderId="0" xfId="0" applyFill="1" applyAlignment="1">
      <alignment horizontal="center"/>
    </xf>
    <xf numFmtId="0" fontId="3" fillId="25" borderId="0" xfId="0" applyFont="1" applyFill="1" applyAlignment="1">
      <alignment horizontal="center"/>
    </xf>
    <xf numFmtId="0" fontId="24" fillId="25" borderId="0" xfId="0" applyFont="1" applyFill="1" applyAlignment="1">
      <alignment horizontal="center"/>
    </xf>
    <xf numFmtId="0" fontId="35" fillId="26" borderId="0" xfId="0" applyFont="1" applyFill="1" applyBorder="1"/>
    <xf numFmtId="0" fontId="35" fillId="24" borderId="0" xfId="0" applyFont="1" applyFill="1" applyBorder="1"/>
    <xf numFmtId="0" fontId="26" fillId="24" borderId="0" xfId="0" applyFont="1" applyFill="1" applyBorder="1" applyAlignment="1">
      <alignment horizontal="center"/>
    </xf>
    <xf numFmtId="164" fontId="27" fillId="24" borderId="10" xfId="0" applyNumberFormat="1" applyFont="1" applyFill="1" applyBorder="1" applyAlignment="1">
      <alignment horizontal="center"/>
    </xf>
    <xf numFmtId="0" fontId="0" fillId="25" borderId="0" xfId="0" applyFill="1"/>
    <xf numFmtId="0" fontId="31" fillId="25" borderId="0" xfId="0" applyFont="1" applyFill="1"/>
    <xf numFmtId="0" fontId="28" fillId="25" borderId="0" xfId="0" applyFont="1" applyFill="1" applyAlignment="1">
      <alignment horizontal="right"/>
    </xf>
    <xf numFmtId="0" fontId="3" fillId="25" borderId="0" xfId="0" applyFont="1" applyFill="1"/>
    <xf numFmtId="0" fontId="25" fillId="24" borderId="0" xfId="0" applyFont="1" applyFill="1"/>
    <xf numFmtId="0" fontId="25" fillId="24" borderId="0" xfId="0" applyFont="1" applyFill="1" applyAlignment="1">
      <alignment horizontal="center"/>
    </xf>
    <xf numFmtId="0" fontId="26" fillId="24" borderId="0" xfId="0" applyFont="1" applyFill="1"/>
    <xf numFmtId="0" fontId="25" fillId="24" borderId="0" xfId="0" applyFont="1" applyFill="1" applyAlignment="1" applyProtection="1">
      <alignment horizontal="center"/>
      <protection hidden="1"/>
    </xf>
    <xf numFmtId="0" fontId="26" fillId="24" borderId="0" xfId="0" applyFont="1" applyFill="1" applyAlignment="1">
      <alignment horizontal="center"/>
    </xf>
    <xf numFmtId="0" fontId="25" fillId="24" borderId="11" xfId="0" applyFont="1" applyFill="1" applyBorder="1"/>
    <xf numFmtId="0" fontId="25" fillId="24" borderId="12" xfId="0" applyFont="1" applyFill="1" applyBorder="1"/>
    <xf numFmtId="0" fontId="25" fillId="24" borderId="12" xfId="0" applyFont="1" applyFill="1" applyBorder="1" applyAlignment="1">
      <alignment horizontal="center"/>
    </xf>
    <xf numFmtId="0" fontId="26" fillId="24" borderId="12" xfId="0" applyFont="1" applyFill="1" applyBorder="1"/>
    <xf numFmtId="0" fontId="25" fillId="24" borderId="12" xfId="0" applyFont="1" applyFill="1" applyBorder="1" applyAlignment="1" applyProtection="1">
      <alignment horizontal="center"/>
      <protection hidden="1"/>
    </xf>
    <xf numFmtId="0" fontId="25" fillId="24" borderId="13" xfId="0" applyFont="1" applyFill="1" applyBorder="1" applyAlignment="1">
      <alignment horizontal="center"/>
    </xf>
    <xf numFmtId="0" fontId="27" fillId="24" borderId="14" xfId="0" applyFont="1" applyFill="1" applyBorder="1" applyAlignment="1">
      <alignment horizontal="center"/>
    </xf>
    <xf numFmtId="0" fontId="27" fillId="24" borderId="0" xfId="0" applyFont="1" applyFill="1" applyBorder="1"/>
    <xf numFmtId="0" fontId="27" fillId="24" borderId="0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left"/>
    </xf>
    <xf numFmtId="0" fontId="25" fillId="24" borderId="18" xfId="0" applyFont="1" applyFill="1" applyBorder="1" applyAlignment="1">
      <alignment horizontal="center"/>
    </xf>
    <xf numFmtId="0" fontId="27" fillId="24" borderId="14" xfId="0" applyFont="1" applyFill="1" applyBorder="1"/>
    <xf numFmtId="0" fontId="26" fillId="24" borderId="18" xfId="0" applyFont="1" applyFill="1" applyBorder="1" applyAlignment="1">
      <alignment horizontal="center"/>
    </xf>
    <xf numFmtId="164" fontId="25" fillId="24" borderId="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2" fillId="24" borderId="0" xfId="0" applyFont="1" applyFill="1" applyBorder="1"/>
    <xf numFmtId="0" fontId="27" fillId="24" borderId="15" xfId="0" applyFont="1" applyFill="1" applyBorder="1" applyAlignment="1">
      <alignment horizontal="center"/>
    </xf>
    <xf numFmtId="0" fontId="22" fillId="24" borderId="10" xfId="0" applyFont="1" applyFill="1" applyBorder="1"/>
    <xf numFmtId="0" fontId="22" fillId="24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26" fillId="24" borderId="16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0" fontId="25" fillId="24" borderId="0" xfId="0" applyFont="1" applyFill="1" applyBorder="1" applyAlignment="1" applyProtection="1">
      <alignment horizontal="center"/>
      <protection hidden="1"/>
    </xf>
    <xf numFmtId="0" fontId="23" fillId="24" borderId="18" xfId="0" applyFont="1" applyFill="1" applyBorder="1" applyAlignment="1">
      <alignment horizontal="center"/>
    </xf>
    <xf numFmtId="0" fontId="25" fillId="24" borderId="14" xfId="0" applyFont="1" applyFill="1" applyBorder="1" applyAlignment="1">
      <alignment horizontal="center"/>
    </xf>
    <xf numFmtId="0" fontId="23" fillId="24" borderId="0" xfId="0" applyFont="1" applyFill="1" applyAlignment="1">
      <alignment horizontal="center"/>
    </xf>
    <xf numFmtId="0" fontId="25" fillId="24" borderId="14" xfId="0" applyFont="1" applyFill="1" applyBorder="1"/>
    <xf numFmtId="0" fontId="25" fillId="24" borderId="15" xfId="0" applyFont="1" applyFill="1" applyBorder="1" applyAlignment="1">
      <alignment horizontal="center"/>
    </xf>
    <xf numFmtId="0" fontId="25" fillId="24" borderId="10" xfId="0" applyFont="1" applyFill="1" applyBorder="1"/>
    <xf numFmtId="0" fontId="26" fillId="24" borderId="10" xfId="0" applyFont="1" applyFill="1" applyBorder="1"/>
    <xf numFmtId="0" fontId="25" fillId="24" borderId="10" xfId="0" applyFont="1" applyFill="1" applyBorder="1" applyAlignment="1" applyProtection="1">
      <alignment horizontal="center"/>
      <protection hidden="1"/>
    </xf>
    <xf numFmtId="0" fontId="26" fillId="24" borderId="10" xfId="0" applyFont="1" applyFill="1" applyBorder="1" applyAlignment="1">
      <alignment horizontal="center"/>
    </xf>
    <xf numFmtId="0" fontId="23" fillId="24" borderId="0" xfId="0" applyFont="1" applyFill="1"/>
    <xf numFmtId="0" fontId="33" fillId="24" borderId="0" xfId="0" applyFont="1" applyFill="1" applyBorder="1"/>
    <xf numFmtId="0" fontId="26" fillId="24" borderId="0" xfId="0" applyFont="1" applyFill="1" applyBorder="1" applyProtection="1">
      <protection hidden="1"/>
    </xf>
    <xf numFmtId="0" fontId="23" fillId="24" borderId="14" xfId="0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/>
    </xf>
    <xf numFmtId="0" fontId="23" fillId="24" borderId="10" xfId="0" applyFont="1" applyFill="1" applyBorder="1"/>
    <xf numFmtId="0" fontId="23" fillId="24" borderId="10" xfId="0" applyFont="1" applyFill="1" applyBorder="1" applyAlignment="1">
      <alignment horizontal="center"/>
    </xf>
    <xf numFmtId="0" fontId="33" fillId="24" borderId="10" xfId="0" applyFont="1" applyFill="1" applyBorder="1"/>
    <xf numFmtId="0" fontId="33" fillId="24" borderId="10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3" fillId="24" borderId="12" xfId="0" applyFont="1" applyFill="1" applyBorder="1"/>
    <xf numFmtId="0" fontId="23" fillId="24" borderId="12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/>
    </xf>
    <xf numFmtId="0" fontId="27" fillId="24" borderId="10" xfId="0" applyFont="1" applyFill="1" applyBorder="1"/>
    <xf numFmtId="0" fontId="27" fillId="24" borderId="10" xfId="0" applyFont="1" applyFill="1" applyBorder="1" applyAlignment="1">
      <alignment horizontal="center"/>
    </xf>
    <xf numFmtId="0" fontId="34" fillId="24" borderId="10" xfId="0" applyFont="1" applyFill="1" applyBorder="1" applyAlignment="1">
      <alignment horizontal="center"/>
    </xf>
    <xf numFmtId="164" fontId="27" fillId="24" borderId="0" xfId="0" applyNumberFormat="1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22" fontId="2" fillId="24" borderId="0" xfId="38" applyNumberFormat="1" applyFont="1" applyFill="1"/>
    <xf numFmtId="0" fontId="0" fillId="24" borderId="0" xfId="0" applyFill="1" applyAlignment="1">
      <alignment horizontal="center"/>
    </xf>
    <xf numFmtId="0" fontId="0" fillId="24" borderId="0" xfId="0" applyFill="1" applyBorder="1"/>
    <xf numFmtId="0" fontId="0" fillId="24" borderId="0" xfId="0" applyFill="1" applyAlignment="1">
      <alignment horizontal="left"/>
    </xf>
    <xf numFmtId="0" fontId="39" fillId="24" borderId="0" xfId="0" applyFont="1" applyFill="1"/>
    <xf numFmtId="0" fontId="39" fillId="24" borderId="0" xfId="0" applyFont="1" applyFill="1" applyBorder="1"/>
    <xf numFmtId="0" fontId="23" fillId="28" borderId="17" xfId="38" applyNumberFormat="1" applyFont="1" applyFill="1" applyBorder="1" applyAlignment="1" applyProtection="1">
      <alignment horizontal="center"/>
      <protection locked="0"/>
    </xf>
    <xf numFmtId="0" fontId="23" fillId="24" borderId="17" xfId="38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 horizontal="left"/>
    </xf>
    <xf numFmtId="0" fontId="39" fillId="25" borderId="0" xfId="0" applyFont="1" applyFill="1"/>
    <xf numFmtId="0" fontId="31" fillId="25" borderId="0" xfId="39" applyFont="1" applyFill="1" applyAlignment="1">
      <alignment horizontal="left"/>
    </xf>
    <xf numFmtId="0" fontId="31" fillId="25" borderId="0" xfId="39" applyFont="1" applyFill="1" applyBorder="1" applyAlignment="1">
      <alignment horizontal="center"/>
    </xf>
    <xf numFmtId="0" fontId="0" fillId="25" borderId="0" xfId="0" applyFill="1" applyBorder="1"/>
    <xf numFmtId="0" fontId="40" fillId="25" borderId="0" xfId="39" applyFont="1" applyFill="1" applyAlignment="1">
      <alignment horizontal="left"/>
    </xf>
    <xf numFmtId="0" fontId="16" fillId="24" borderId="0" xfId="39" applyFont="1" applyFill="1" applyBorder="1" applyAlignment="1" applyProtection="1">
      <alignment horizontal="center"/>
    </xf>
    <xf numFmtId="0" fontId="31" fillId="24" borderId="0" xfId="39" applyFont="1" applyFill="1" applyAlignment="1" applyProtection="1">
      <alignment horizontal="left"/>
    </xf>
    <xf numFmtId="0" fontId="32" fillId="24" borderId="0" xfId="39" applyFont="1" applyFill="1" applyAlignment="1" applyProtection="1">
      <alignment horizontal="left"/>
    </xf>
    <xf numFmtId="0" fontId="31" fillId="24" borderId="0" xfId="39" applyFont="1" applyFill="1" applyBorder="1" applyAlignment="1" applyProtection="1">
      <alignment horizontal="center"/>
    </xf>
    <xf numFmtId="0" fontId="31" fillId="24" borderId="17" xfId="39" applyFont="1" applyFill="1" applyBorder="1" applyAlignment="1" applyProtection="1">
      <alignment horizontal="left"/>
    </xf>
    <xf numFmtId="0" fontId="2" fillId="24" borderId="19" xfId="39" applyFill="1" applyBorder="1" applyAlignment="1" applyProtection="1">
      <alignment horizontal="left"/>
    </xf>
    <xf numFmtId="0" fontId="2" fillId="24" borderId="19" xfId="39" applyFont="1" applyFill="1" applyBorder="1" applyAlignment="1" applyProtection="1">
      <alignment horizontal="left"/>
    </xf>
    <xf numFmtId="0" fontId="31" fillId="24" borderId="0" xfId="39" applyFont="1" applyFill="1" applyBorder="1" applyAlignment="1" applyProtection="1">
      <alignment horizontal="left"/>
    </xf>
    <xf numFmtId="0" fontId="2" fillId="24" borderId="0" xfId="39" applyFill="1" applyBorder="1" applyAlignment="1" applyProtection="1">
      <alignment horizontal="left"/>
    </xf>
    <xf numFmtId="0" fontId="2" fillId="24" borderId="0" xfId="39" applyFont="1" applyFill="1" applyBorder="1" applyAlignment="1" applyProtection="1">
      <alignment horizontal="center"/>
    </xf>
    <xf numFmtId="0" fontId="2" fillId="24" borderId="0" xfId="39" applyFill="1" applyBorder="1" applyAlignment="1" applyProtection="1">
      <alignment horizontal="center"/>
    </xf>
    <xf numFmtId="0" fontId="16" fillId="24" borderId="0" xfId="39" applyFont="1" applyFill="1" applyBorder="1" applyAlignment="1" applyProtection="1">
      <alignment horizontal="left"/>
    </xf>
    <xf numFmtId="0" fontId="0" fillId="24" borderId="0" xfId="0" applyFill="1" applyProtection="1"/>
    <xf numFmtId="0" fontId="0" fillId="24" borderId="0" xfId="0" applyFill="1" applyBorder="1" applyAlignment="1" applyProtection="1">
      <alignment horizontal="center"/>
    </xf>
    <xf numFmtId="0" fontId="31" fillId="24" borderId="19" xfId="29" applyFont="1" applyFill="1" applyBorder="1" applyAlignment="1" applyProtection="1">
      <alignment horizontal="left"/>
    </xf>
    <xf numFmtId="0" fontId="31" fillId="24" borderId="19" xfId="39" applyFont="1" applyFill="1" applyBorder="1" applyAlignment="1" applyProtection="1">
      <alignment horizontal="left"/>
    </xf>
    <xf numFmtId="0" fontId="0" fillId="25" borderId="0" xfId="0" applyFill="1" applyProtection="1"/>
    <xf numFmtId="0" fontId="0" fillId="25" borderId="0" xfId="0" applyFill="1" applyAlignment="1" applyProtection="1">
      <alignment horizontal="left"/>
    </xf>
    <xf numFmtId="0" fontId="0" fillId="25" borderId="0" xfId="0" applyFill="1" applyAlignment="1" applyProtection="1">
      <alignment horizontal="center"/>
    </xf>
    <xf numFmtId="0" fontId="31" fillId="25" borderId="0" xfId="39" applyFont="1" applyFill="1" applyAlignment="1" applyProtection="1">
      <alignment horizontal="left"/>
    </xf>
    <xf numFmtId="0" fontId="40" fillId="25" borderId="0" xfId="39" applyFont="1" applyFill="1" applyAlignment="1" applyProtection="1">
      <alignment horizontal="left"/>
    </xf>
    <xf numFmtId="0" fontId="31" fillId="25" borderId="0" xfId="39" applyFont="1" applyFill="1" applyBorder="1" applyAlignment="1" applyProtection="1">
      <alignment horizontal="center"/>
    </xf>
    <xf numFmtId="0" fontId="41" fillId="25" borderId="0" xfId="0" applyFont="1" applyFill="1" applyProtection="1"/>
    <xf numFmtId="0" fontId="41" fillId="24" borderId="0" xfId="0" applyFont="1" applyFill="1" applyProtection="1"/>
    <xf numFmtId="0" fontId="42" fillId="24" borderId="0" xfId="0" applyFont="1" applyFill="1" applyProtection="1"/>
    <xf numFmtId="0" fontId="0" fillId="24" borderId="0" xfId="0" applyFill="1" applyAlignment="1" applyProtection="1">
      <alignment horizontal="left"/>
    </xf>
    <xf numFmtId="0" fontId="0" fillId="24" borderId="0" xfId="0" applyFill="1" applyAlignment="1" applyProtection="1">
      <alignment horizontal="center"/>
    </xf>
    <xf numFmtId="0" fontId="36" fillId="24" borderId="0" xfId="39" applyFont="1" applyFill="1" applyBorder="1" applyAlignment="1" applyProtection="1">
      <alignment horizontal="left" indent="5"/>
    </xf>
    <xf numFmtId="0" fontId="41" fillId="25" borderId="0" xfId="0" applyFont="1" applyFill="1" applyBorder="1" applyProtection="1"/>
    <xf numFmtId="0" fontId="41" fillId="24" borderId="0" xfId="0" applyFont="1" applyFill="1" applyBorder="1" applyProtection="1"/>
    <xf numFmtId="0" fontId="0" fillId="24" borderId="0" xfId="0" applyFill="1" applyBorder="1" applyProtection="1"/>
    <xf numFmtId="0" fontId="2" fillId="24" borderId="0" xfId="39" applyFont="1" applyFill="1" applyBorder="1" applyAlignment="1" applyProtection="1">
      <alignment horizontal="left"/>
    </xf>
    <xf numFmtId="0" fontId="2" fillId="24" borderId="20" xfId="39" applyFill="1" applyBorder="1" applyAlignment="1" applyProtection="1">
      <alignment horizontal="left"/>
    </xf>
    <xf numFmtId="0" fontId="23" fillId="24" borderId="21" xfId="38" applyFont="1" applyFill="1" applyBorder="1" applyProtection="1">
      <protection locked="0"/>
    </xf>
    <xf numFmtId="0" fontId="31" fillId="24" borderId="21" xfId="39" applyFont="1" applyFill="1" applyBorder="1" applyAlignment="1" applyProtection="1">
      <alignment horizontal="left"/>
    </xf>
    <xf numFmtId="0" fontId="2" fillId="24" borderId="21" xfId="39" applyFont="1" applyFill="1" applyBorder="1" applyAlignment="1" applyProtection="1">
      <alignment horizontal="left"/>
    </xf>
    <xf numFmtId="0" fontId="2" fillId="24" borderId="20" xfId="39" applyFont="1" applyFill="1" applyBorder="1" applyAlignment="1" applyProtection="1">
      <alignment horizontal="left"/>
    </xf>
    <xf numFmtId="0" fontId="0" fillId="25" borderId="0" xfId="0" applyFill="1" applyBorder="1" applyProtection="1"/>
    <xf numFmtId="0" fontId="38" fillId="24" borderId="0" xfId="39" applyFont="1" applyFill="1" applyBorder="1" applyAlignment="1" applyProtection="1">
      <alignment horizontal="left"/>
    </xf>
    <xf numFmtId="0" fontId="37" fillId="24" borderId="0" xfId="39" applyFont="1" applyFill="1" applyBorder="1" applyAlignment="1" applyProtection="1">
      <alignment horizontal="left"/>
    </xf>
    <xf numFmtId="0" fontId="43" fillId="24" borderId="0" xfId="39" applyFont="1" applyFill="1" applyAlignment="1" applyProtection="1">
      <alignment horizontal="left"/>
    </xf>
    <xf numFmtId="0" fontId="31" fillId="24" borderId="20" xfId="29" applyFont="1" applyFill="1" applyBorder="1" applyAlignment="1" applyProtection="1">
      <alignment horizontal="left"/>
    </xf>
    <xf numFmtId="0" fontId="31" fillId="24" borderId="20" xfId="39" applyFont="1" applyFill="1" applyBorder="1" applyAlignment="1" applyProtection="1">
      <alignment horizontal="left"/>
    </xf>
    <xf numFmtId="0" fontId="2" fillId="24" borderId="21" xfId="39" applyFill="1" applyBorder="1" applyAlignment="1" applyProtection="1">
      <alignment horizontal="left"/>
    </xf>
    <xf numFmtId="0" fontId="31" fillId="24" borderId="21" xfId="29" applyFont="1" applyFill="1" applyBorder="1" applyAlignment="1" applyProtection="1">
      <alignment horizontal="left"/>
    </xf>
    <xf numFmtId="1" fontId="23" fillId="24" borderId="21" xfId="38" applyNumberFormat="1" applyFont="1" applyFill="1" applyBorder="1" applyAlignment="1" applyProtection="1">
      <alignment horizontal="left"/>
      <protection locked="0"/>
    </xf>
    <xf numFmtId="1" fontId="23" fillId="24" borderId="0" xfId="38" applyNumberFormat="1" applyFont="1" applyFill="1" applyBorder="1" applyAlignment="1" applyProtection="1">
      <alignment horizontal="left"/>
      <protection locked="0"/>
    </xf>
    <xf numFmtId="0" fontId="31" fillId="24" borderId="0" xfId="39" applyFont="1" applyFill="1" applyBorder="1" applyAlignment="1" applyProtection="1">
      <alignment horizontal="center"/>
      <protection locked="0"/>
    </xf>
    <xf numFmtId="0" fontId="0" fillId="24" borderId="0" xfId="0" applyFill="1" applyBorder="1" applyAlignment="1">
      <alignment horizontal="left"/>
    </xf>
    <xf numFmtId="0" fontId="2" fillId="24" borderId="0" xfId="39" applyFont="1" applyFill="1" applyBorder="1" applyAlignment="1" applyProtection="1">
      <alignment horizontal="center"/>
      <protection locked="0"/>
    </xf>
    <xf numFmtId="0" fontId="31" fillId="24" borderId="0" xfId="29" applyFont="1" applyFill="1" applyBorder="1" applyAlignment="1" applyProtection="1">
      <alignment horizontal="left"/>
    </xf>
    <xf numFmtId="0" fontId="0" fillId="24" borderId="0" xfId="0" applyFill="1" applyBorder="1" applyAlignment="1">
      <alignment horizontal="center"/>
    </xf>
    <xf numFmtId="0" fontId="2" fillId="24" borderId="10" xfId="39" applyFont="1" applyFill="1" applyBorder="1" applyAlignment="1" applyProtection="1">
      <alignment horizontal="left"/>
    </xf>
    <xf numFmtId="0" fontId="2" fillId="24" borderId="11" xfId="39" applyFont="1" applyFill="1" applyBorder="1" applyAlignment="1" applyProtection="1">
      <alignment horizontal="left"/>
    </xf>
    <xf numFmtId="0" fontId="2" fillId="24" borderId="12" xfId="39" applyFont="1" applyFill="1" applyBorder="1" applyAlignment="1" applyProtection="1">
      <alignment horizontal="left"/>
    </xf>
    <xf numFmtId="0" fontId="2" fillId="24" borderId="13" xfId="39" applyFont="1" applyFill="1" applyBorder="1" applyAlignment="1" applyProtection="1">
      <alignment horizontal="left"/>
    </xf>
    <xf numFmtId="0" fontId="2" fillId="24" borderId="15" xfId="39" applyFont="1" applyFill="1" applyBorder="1" applyAlignment="1" applyProtection="1">
      <alignment horizontal="left"/>
    </xf>
    <xf numFmtId="0" fontId="2" fillId="24" borderId="16" xfId="39" applyFont="1" applyFill="1" applyBorder="1" applyAlignment="1" applyProtection="1">
      <alignment horizontal="left"/>
    </xf>
    <xf numFmtId="0" fontId="0" fillId="25" borderId="0" xfId="0" applyFill="1" applyBorder="1" applyAlignment="1">
      <alignment horizontal="left"/>
    </xf>
    <xf numFmtId="0" fontId="0" fillId="25" borderId="0" xfId="0" applyFill="1" applyBorder="1" applyAlignment="1">
      <alignment horizontal="center"/>
    </xf>
    <xf numFmtId="0" fontId="38" fillId="24" borderId="21" xfId="39" applyFont="1" applyFill="1" applyBorder="1" applyAlignment="1" applyProtection="1">
      <alignment horizontal="left"/>
    </xf>
    <xf numFmtId="0" fontId="38" fillId="24" borderId="20" xfId="39" applyFont="1" applyFill="1" applyBorder="1" applyAlignment="1" applyProtection="1">
      <alignment horizontal="left"/>
    </xf>
    <xf numFmtId="0" fontId="25" fillId="24" borderId="0" xfId="39" applyFont="1" applyFill="1" applyAlignment="1" applyProtection="1">
      <alignment horizontal="left"/>
    </xf>
    <xf numFmtId="0" fontId="25" fillId="24" borderId="0" xfId="39" applyFont="1" applyFill="1" applyBorder="1" applyAlignment="1" applyProtection="1">
      <alignment horizontal="center"/>
    </xf>
    <xf numFmtId="0" fontId="44" fillId="24" borderId="0" xfId="0" applyFont="1" applyFill="1" applyProtection="1"/>
    <xf numFmtId="0" fontId="22" fillId="24" borderId="0" xfId="39" applyFont="1" applyFill="1" applyBorder="1" applyAlignment="1" applyProtection="1">
      <alignment horizontal="center"/>
    </xf>
    <xf numFmtId="0" fontId="22" fillId="24" borderId="0" xfId="39" applyFont="1" applyFill="1" applyAlignment="1" applyProtection="1">
      <alignment horizontal="left"/>
    </xf>
    <xf numFmtId="0" fontId="44" fillId="24" borderId="0" xfId="0" applyFont="1" applyFill="1" applyAlignment="1" applyProtection="1">
      <alignment horizontal="left"/>
    </xf>
    <xf numFmtId="0" fontId="23" fillId="24" borderId="0" xfId="39" applyFont="1" applyFill="1" applyBorder="1" applyAlignment="1" applyProtection="1">
      <alignment horizontal="center"/>
    </xf>
    <xf numFmtId="0" fontId="44" fillId="24" borderId="0" xfId="0" applyFont="1" applyFill="1" applyBorder="1" applyProtection="1"/>
    <xf numFmtId="0" fontId="23" fillId="24" borderId="0" xfId="39" applyFont="1" applyFill="1" applyAlignment="1" applyProtection="1">
      <alignment horizontal="left"/>
    </xf>
    <xf numFmtId="0" fontId="25" fillId="24" borderId="17" xfId="39" applyFont="1" applyFill="1" applyBorder="1" applyAlignment="1" applyProtection="1">
      <alignment horizontal="left"/>
    </xf>
    <xf numFmtId="0" fontId="23" fillId="24" borderId="19" xfId="39" applyFont="1" applyFill="1" applyBorder="1" applyAlignment="1" applyProtection="1">
      <alignment horizontal="left"/>
    </xf>
    <xf numFmtId="0" fontId="23" fillId="24" borderId="21" xfId="39" applyFont="1" applyFill="1" applyBorder="1" applyAlignment="1" applyProtection="1">
      <alignment horizontal="left"/>
    </xf>
    <xf numFmtId="0" fontId="23" fillId="24" borderId="20" xfId="39" applyFont="1" applyFill="1" applyBorder="1" applyAlignment="1" applyProtection="1">
      <alignment horizontal="left"/>
    </xf>
    <xf numFmtId="0" fontId="23" fillId="24" borderId="19" xfId="39" applyFont="1" applyFill="1" applyBorder="1" applyAlignment="1" applyProtection="1">
      <alignment horizontal="center"/>
    </xf>
    <xf numFmtId="0" fontId="23" fillId="24" borderId="17" xfId="39" applyFont="1" applyFill="1" applyBorder="1" applyAlignment="1" applyProtection="1">
      <alignment horizontal="center"/>
    </xf>
    <xf numFmtId="0" fontId="23" fillId="24" borderId="10" xfId="39" applyFont="1" applyFill="1" applyBorder="1" applyAlignment="1" applyProtection="1">
      <alignment horizontal="left"/>
    </xf>
    <xf numFmtId="0" fontId="23" fillId="24" borderId="0" xfId="39" applyFont="1" applyFill="1" applyBorder="1" applyAlignment="1" applyProtection="1">
      <alignment horizontal="left"/>
    </xf>
    <xf numFmtId="0" fontId="25" fillId="24" borderId="0" xfId="39" applyFont="1" applyFill="1" applyBorder="1" applyAlignment="1" applyProtection="1">
      <alignment horizontal="left"/>
    </xf>
    <xf numFmtId="0" fontId="45" fillId="24" borderId="0" xfId="39" applyFont="1" applyFill="1" applyBorder="1" applyAlignment="1" applyProtection="1">
      <alignment horizontal="left"/>
    </xf>
    <xf numFmtId="0" fontId="44" fillId="24" borderId="0" xfId="0" applyFont="1" applyFill="1" applyAlignment="1" applyProtection="1">
      <alignment horizontal="center"/>
    </xf>
    <xf numFmtId="0" fontId="46" fillId="24" borderId="0" xfId="0" applyFont="1" applyFill="1" applyBorder="1" applyProtection="1"/>
    <xf numFmtId="0" fontId="23" fillId="24" borderId="12" xfId="39" applyFont="1" applyFill="1" applyBorder="1" applyAlignment="1" applyProtection="1">
      <alignment horizontal="left"/>
    </xf>
    <xf numFmtId="0" fontId="23" fillId="24" borderId="13" xfId="39" applyFont="1" applyFill="1" applyBorder="1" applyAlignment="1" applyProtection="1">
      <alignment horizontal="left"/>
    </xf>
    <xf numFmtId="0" fontId="44" fillId="24" borderId="0" xfId="0" applyFont="1" applyFill="1" applyBorder="1" applyAlignment="1" applyProtection="1">
      <alignment horizontal="right"/>
    </xf>
    <xf numFmtId="0" fontId="44" fillId="24" borderId="17" xfId="0" applyFont="1" applyFill="1" applyBorder="1" applyProtection="1"/>
    <xf numFmtId="0" fontId="45" fillId="24" borderId="21" xfId="39" applyFont="1" applyFill="1" applyBorder="1" applyAlignment="1" applyProtection="1">
      <alignment horizontal="left"/>
    </xf>
    <xf numFmtId="0" fontId="45" fillId="24" borderId="20" xfId="39" applyFont="1" applyFill="1" applyBorder="1" applyAlignment="1" applyProtection="1">
      <alignment horizontal="left"/>
    </xf>
    <xf numFmtId="0" fontId="22" fillId="24" borderId="0" xfId="39" applyFont="1" applyFill="1" applyBorder="1" applyAlignment="1" applyProtection="1">
      <alignment horizontal="left"/>
    </xf>
    <xf numFmtId="0" fontId="47" fillId="24" borderId="0" xfId="0" applyFont="1" applyFill="1" applyProtection="1"/>
    <xf numFmtId="0" fontId="23" fillId="24" borderId="21" xfId="39" applyFont="1" applyFill="1" applyBorder="1" applyAlignment="1" applyProtection="1">
      <alignment horizontal="center"/>
    </xf>
    <xf numFmtId="0" fontId="48" fillId="24" borderId="0" xfId="39" applyFont="1" applyFill="1" applyBorder="1" applyAlignment="1" applyProtection="1">
      <alignment horizontal="left"/>
    </xf>
    <xf numFmtId="0" fontId="25" fillId="24" borderId="21" xfId="29" applyFont="1" applyFill="1" applyBorder="1" applyAlignment="1" applyProtection="1">
      <alignment horizontal="left"/>
    </xf>
    <xf numFmtId="0" fontId="25" fillId="24" borderId="20" xfId="29" applyFont="1" applyFill="1" applyBorder="1" applyAlignment="1" applyProtection="1">
      <alignment horizontal="left"/>
    </xf>
    <xf numFmtId="0" fontId="25" fillId="24" borderId="0" xfId="29" applyFont="1" applyFill="1" applyBorder="1" applyAlignment="1" applyProtection="1">
      <alignment horizontal="left"/>
    </xf>
    <xf numFmtId="0" fontId="25" fillId="24" borderId="19" xfId="39" applyFont="1" applyFill="1" applyBorder="1" applyAlignment="1" applyProtection="1">
      <alignment horizontal="left"/>
    </xf>
    <xf numFmtId="0" fontId="25" fillId="24" borderId="21" xfId="39" applyFont="1" applyFill="1" applyBorder="1" applyAlignment="1" applyProtection="1">
      <alignment horizontal="left"/>
    </xf>
    <xf numFmtId="0" fontId="25" fillId="24" borderId="20" xfId="39" applyFont="1" applyFill="1" applyBorder="1" applyAlignment="1" applyProtection="1">
      <alignment horizontal="left"/>
    </xf>
    <xf numFmtId="0" fontId="49" fillId="24" borderId="0" xfId="39" applyFont="1" applyFill="1" applyBorder="1" applyAlignment="1" applyProtection="1">
      <alignment horizontal="left" indent="5"/>
    </xf>
    <xf numFmtId="0" fontId="25" fillId="24" borderId="0" xfId="39" applyFont="1" applyFill="1" applyBorder="1" applyAlignment="1" applyProtection="1">
      <alignment horizontal="left"/>
      <protection locked="0"/>
    </xf>
    <xf numFmtId="0" fontId="25" fillId="24" borderId="0" xfId="39" applyFont="1" applyFill="1" applyBorder="1" applyAlignment="1" applyProtection="1">
      <alignment horizontal="center"/>
      <protection locked="0"/>
    </xf>
    <xf numFmtId="0" fontId="25" fillId="24" borderId="21" xfId="39" applyFont="1" applyFill="1" applyBorder="1" applyAlignment="1" applyProtection="1">
      <alignment horizontal="center"/>
      <protection locked="0"/>
    </xf>
    <xf numFmtId="0" fontId="25" fillId="24" borderId="21" xfId="39" applyFont="1" applyFill="1" applyBorder="1" applyAlignment="1" applyProtection="1">
      <alignment horizontal="left"/>
      <protection locked="0"/>
    </xf>
    <xf numFmtId="0" fontId="26" fillId="24" borderId="0" xfId="0" applyFont="1" applyFill="1" applyProtection="1"/>
    <xf numFmtId="0" fontId="22" fillId="24" borderId="17" xfId="39" applyFont="1" applyFill="1" applyBorder="1" applyAlignment="1" applyProtection="1">
      <alignment horizontal="center"/>
    </xf>
    <xf numFmtId="0" fontId="22" fillId="24" borderId="20" xfId="39" applyFont="1" applyFill="1" applyBorder="1" applyAlignment="1" applyProtection="1">
      <alignment horizontal="center"/>
    </xf>
    <xf numFmtId="0" fontId="23" fillId="24" borderId="20" xfId="39" applyFont="1" applyFill="1" applyBorder="1" applyAlignment="1" applyProtection="1">
      <alignment horizontal="center"/>
      <protection locked="0"/>
    </xf>
    <xf numFmtId="0" fontId="23" fillId="24" borderId="17" xfId="39" applyFont="1" applyFill="1" applyBorder="1" applyAlignment="1" applyProtection="1">
      <alignment horizontal="center"/>
      <protection locked="0"/>
    </xf>
    <xf numFmtId="0" fontId="44" fillId="24" borderId="0" xfId="0" applyFont="1" applyFill="1" applyBorder="1"/>
    <xf numFmtId="0" fontId="44" fillId="24" borderId="0" xfId="0" applyFont="1" applyFill="1"/>
    <xf numFmtId="0" fontId="44" fillId="24" borderId="0" xfId="0" applyFont="1" applyFill="1" applyBorder="1" applyAlignment="1">
      <alignment horizontal="center"/>
    </xf>
    <xf numFmtId="164" fontId="23" fillId="24" borderId="10" xfId="0" applyNumberFormat="1" applyFont="1" applyFill="1" applyBorder="1" applyAlignment="1">
      <alignment horizontal="center"/>
    </xf>
    <xf numFmtId="164" fontId="23" fillId="24" borderId="0" xfId="0" applyNumberFormat="1" applyFont="1" applyFill="1" applyAlignment="1">
      <alignment horizontal="center"/>
    </xf>
    <xf numFmtId="0" fontId="44" fillId="24" borderId="0" xfId="0" applyFont="1" applyFill="1" applyAlignment="1">
      <alignment horizontal="center"/>
    </xf>
    <xf numFmtId="0" fontId="44" fillId="26" borderId="0" xfId="0" applyFont="1" applyFill="1" applyAlignment="1">
      <alignment horizontal="center"/>
    </xf>
    <xf numFmtId="0" fontId="44" fillId="26" borderId="0" xfId="0" applyFont="1" applyFill="1"/>
    <xf numFmtId="0" fontId="23" fillId="24" borderId="0" xfId="38" applyFont="1" applyFill="1" applyAlignment="1">
      <alignment horizontal="left"/>
    </xf>
    <xf numFmtId="0" fontId="23" fillId="24" borderId="11" xfId="38" applyFont="1" applyFill="1" applyBorder="1"/>
    <xf numFmtId="0" fontId="23" fillId="24" borderId="12" xfId="38" applyFont="1" applyFill="1" applyBorder="1"/>
    <xf numFmtId="0" fontId="23" fillId="24" borderId="13" xfId="38" applyFont="1" applyFill="1" applyBorder="1"/>
    <xf numFmtId="0" fontId="23" fillId="24" borderId="14" xfId="38" applyFont="1" applyFill="1" applyBorder="1"/>
    <xf numFmtId="0" fontId="23" fillId="24" borderId="0" xfId="38" applyFont="1" applyFill="1" applyBorder="1" applyProtection="1">
      <protection locked="0"/>
    </xf>
    <xf numFmtId="0" fontId="23" fillId="24" borderId="18" xfId="38" applyFont="1" applyFill="1" applyBorder="1" applyProtection="1">
      <protection locked="0"/>
    </xf>
    <xf numFmtId="0" fontId="23" fillId="24" borderId="18" xfId="38" applyFont="1" applyFill="1" applyBorder="1"/>
    <xf numFmtId="22" fontId="23" fillId="24" borderId="14" xfId="38" applyNumberFormat="1" applyFont="1" applyFill="1" applyBorder="1"/>
    <xf numFmtId="14" fontId="23" fillId="24" borderId="17" xfId="38" applyNumberFormat="1" applyFont="1" applyFill="1" applyBorder="1" applyAlignment="1" applyProtection="1">
      <alignment horizontal="center"/>
      <protection locked="0"/>
    </xf>
    <xf numFmtId="22" fontId="23" fillId="24" borderId="0" xfId="38" applyNumberFormat="1" applyFont="1" applyFill="1" applyBorder="1"/>
    <xf numFmtId="165" fontId="23" fillId="24" borderId="17" xfId="38" applyNumberFormat="1" applyFont="1" applyFill="1" applyBorder="1" applyAlignment="1" applyProtection="1">
      <alignment horizontal="center"/>
      <protection locked="0"/>
    </xf>
    <xf numFmtId="14" fontId="23" fillId="24" borderId="0" xfId="38" applyNumberFormat="1" applyFont="1" applyFill="1" applyBorder="1"/>
    <xf numFmtId="0" fontId="23" fillId="24" borderId="15" xfId="38" applyFont="1" applyFill="1" applyBorder="1"/>
    <xf numFmtId="0" fontId="44" fillId="24" borderId="18" xfId="0" applyFont="1" applyFill="1" applyBorder="1"/>
    <xf numFmtId="0" fontId="25" fillId="24" borderId="17" xfId="0" applyFont="1" applyFill="1" applyBorder="1" applyAlignment="1" applyProtection="1">
      <alignment horizontal="center"/>
      <protection locked="0"/>
    </xf>
    <xf numFmtId="0" fontId="26" fillId="0" borderId="0" xfId="0" applyFont="1" applyFill="1"/>
    <xf numFmtId="0" fontId="23" fillId="24" borderId="0" xfId="39" applyFont="1" applyFill="1" applyBorder="1" applyAlignment="1" applyProtection="1">
      <alignment horizontal="center"/>
      <protection locked="0"/>
    </xf>
    <xf numFmtId="0" fontId="31" fillId="24" borderId="22" xfId="39" applyFont="1" applyFill="1" applyBorder="1" applyAlignment="1" applyProtection="1">
      <alignment horizontal="left"/>
    </xf>
    <xf numFmtId="0" fontId="38" fillId="24" borderId="10" xfId="39" applyFont="1" applyFill="1" applyBorder="1" applyAlignment="1" applyProtection="1">
      <alignment horizontal="left"/>
    </xf>
    <xf numFmtId="0" fontId="31" fillId="24" borderId="12" xfId="39" applyFont="1" applyFill="1" applyBorder="1" applyAlignment="1" applyProtection="1">
      <alignment horizontal="left"/>
    </xf>
    <xf numFmtId="0" fontId="2" fillId="24" borderId="12" xfId="39" applyFill="1" applyBorder="1" applyAlignment="1" applyProtection="1">
      <alignment horizontal="left"/>
    </xf>
    <xf numFmtId="0" fontId="23" fillId="24" borderId="12" xfId="39" applyFont="1" applyFill="1" applyBorder="1" applyAlignment="1" applyProtection="1">
      <alignment horizontal="center"/>
    </xf>
    <xf numFmtId="0" fontId="31" fillId="24" borderId="10" xfId="39" applyFont="1" applyFill="1" applyBorder="1" applyAlignment="1" applyProtection="1">
      <alignment horizontal="left"/>
    </xf>
    <xf numFmtId="0" fontId="23" fillId="24" borderId="10" xfId="39" applyFont="1" applyFill="1" applyBorder="1" applyAlignment="1" applyProtection="1">
      <alignment horizontal="center"/>
    </xf>
    <xf numFmtId="0" fontId="50" fillId="24" borderId="0" xfId="39" applyFont="1" applyFill="1" applyBorder="1" applyAlignment="1" applyProtection="1">
      <alignment horizontal="left"/>
    </xf>
    <xf numFmtId="0" fontId="22" fillId="24" borderId="21" xfId="39" applyFont="1" applyFill="1" applyBorder="1" applyAlignment="1" applyProtection="1">
      <alignment horizontal="center"/>
    </xf>
    <xf numFmtId="0" fontId="0" fillId="24" borderId="21" xfId="0" applyFill="1" applyBorder="1" applyAlignment="1">
      <alignment horizontal="left"/>
    </xf>
    <xf numFmtId="0" fontId="50" fillId="24" borderId="12" xfId="39" applyFont="1" applyFill="1" applyBorder="1" applyAlignment="1" applyProtection="1">
      <alignment horizontal="left"/>
    </xf>
    <xf numFmtId="0" fontId="23" fillId="24" borderId="14" xfId="39" applyFont="1" applyFill="1" applyBorder="1" applyAlignment="1" applyProtection="1">
      <alignment horizontal="center"/>
    </xf>
    <xf numFmtId="0" fontId="51" fillId="24" borderId="21" xfId="0" applyFont="1" applyFill="1" applyBorder="1" applyAlignment="1">
      <alignment horizontal="left"/>
    </xf>
    <xf numFmtId="0" fontId="31" fillId="24" borderId="0" xfId="0" applyFont="1" applyFill="1"/>
    <xf numFmtId="0" fontId="2" fillId="24" borderId="18" xfId="39" applyFont="1" applyFill="1" applyBorder="1" applyAlignment="1" applyProtection="1">
      <alignment horizontal="left"/>
    </xf>
    <xf numFmtId="0" fontId="23" fillId="24" borderId="22" xfId="39" applyFont="1" applyFill="1" applyBorder="1" applyAlignment="1" applyProtection="1">
      <alignment horizontal="center"/>
      <protection locked="0"/>
    </xf>
    <xf numFmtId="0" fontId="23" fillId="24" borderId="18" xfId="39" applyFont="1" applyFill="1" applyBorder="1" applyAlignment="1" applyProtection="1">
      <alignment horizontal="left"/>
    </xf>
    <xf numFmtId="0" fontId="25" fillId="24" borderId="11" xfId="39" applyFont="1" applyFill="1" applyBorder="1" applyAlignment="1" applyProtection="1">
      <alignment horizontal="left"/>
    </xf>
    <xf numFmtId="0" fontId="25" fillId="24" borderId="15" xfId="39" applyFont="1" applyFill="1" applyBorder="1" applyAlignment="1" applyProtection="1">
      <alignment horizontal="left"/>
    </xf>
    <xf numFmtId="0" fontId="23" fillId="27" borderId="0" xfId="0" applyFont="1" applyFill="1" applyBorder="1"/>
    <xf numFmtId="0" fontId="23" fillId="27" borderId="0" xfId="0" applyFont="1" applyFill="1" applyBorder="1" applyAlignment="1">
      <alignment horizontal="center"/>
    </xf>
    <xf numFmtId="0" fontId="26" fillId="27" borderId="0" xfId="0" applyFont="1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32" fillId="24" borderId="11" xfId="0" applyFont="1" applyFill="1" applyBorder="1"/>
    <xf numFmtId="0" fontId="52" fillId="24" borderId="12" xfId="0" applyFont="1" applyFill="1" applyBorder="1" applyAlignment="1">
      <alignment horizontal="center"/>
    </xf>
    <xf numFmtId="0" fontId="32" fillId="24" borderId="13" xfId="0" applyFont="1" applyFill="1" applyBorder="1" applyAlignment="1">
      <alignment horizontal="center"/>
    </xf>
    <xf numFmtId="0" fontId="32" fillId="24" borderId="15" xfId="0" applyFont="1" applyFill="1" applyBorder="1"/>
    <xf numFmtId="0" fontId="52" fillId="24" borderId="10" xfId="0" applyFont="1" applyFill="1" applyBorder="1" applyAlignment="1">
      <alignment horizontal="center"/>
    </xf>
    <xf numFmtId="0" fontId="32" fillId="24" borderId="16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right"/>
    </xf>
    <xf numFmtId="0" fontId="23" fillId="29" borderId="19" xfId="38" applyFont="1" applyFill="1" applyBorder="1"/>
    <xf numFmtId="0" fontId="23" fillId="29" borderId="20" xfId="38" applyFont="1" applyFill="1" applyBorder="1"/>
    <xf numFmtId="0" fontId="25" fillId="30" borderId="11" xfId="38" applyFont="1" applyFill="1" applyBorder="1"/>
    <xf numFmtId="0" fontId="23" fillId="30" borderId="13" xfId="38" applyFont="1" applyFill="1" applyBorder="1"/>
    <xf numFmtId="0" fontId="25" fillId="27" borderId="19" xfId="0" applyFont="1" applyFill="1" applyBorder="1" applyAlignment="1" applyProtection="1">
      <alignment horizontal="center"/>
      <protection locked="0"/>
    </xf>
    <xf numFmtId="0" fontId="25" fillId="31" borderId="19" xfId="0" applyFont="1" applyFill="1" applyBorder="1" applyAlignment="1" applyProtection="1">
      <alignment horizontal="center"/>
      <protection locked="0"/>
    </xf>
    <xf numFmtId="0" fontId="25" fillId="24" borderId="22" xfId="0" applyFont="1" applyFill="1" applyBorder="1" applyAlignment="1">
      <alignment horizontal="center"/>
    </xf>
    <xf numFmtId="0" fontId="25" fillId="24" borderId="23" xfId="0" applyFont="1" applyFill="1" applyBorder="1" applyAlignment="1">
      <alignment horizontal="center"/>
    </xf>
    <xf numFmtId="0" fontId="44" fillId="24" borderId="23" xfId="0" applyFont="1" applyFill="1" applyBorder="1" applyAlignment="1">
      <alignment horizontal="center"/>
    </xf>
    <xf numFmtId="0" fontId="23" fillId="24" borderId="23" xfId="0" applyFont="1" applyFill="1" applyBorder="1" applyAlignment="1">
      <alignment horizontal="center"/>
    </xf>
    <xf numFmtId="1" fontId="25" fillId="0" borderId="23" xfId="0" applyNumberFormat="1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5" fillId="24" borderId="24" xfId="0" applyFont="1" applyFill="1" applyBorder="1" applyAlignment="1">
      <alignment horizontal="center"/>
    </xf>
    <xf numFmtId="0" fontId="25" fillId="26" borderId="19" xfId="0" applyFont="1" applyFill="1" applyBorder="1" applyAlignment="1" applyProtection="1">
      <alignment horizontal="center"/>
      <protection locked="0"/>
    </xf>
    <xf numFmtId="0" fontId="53" fillId="24" borderId="0" xfId="39" applyFont="1" applyFill="1" applyBorder="1" applyAlignment="1" applyProtection="1">
      <alignment horizontal="left"/>
    </xf>
    <xf numFmtId="0" fontId="54" fillId="24" borderId="0" xfId="39" applyFont="1" applyFill="1" applyAlignment="1" applyProtection="1">
      <alignment horizontal="left"/>
    </xf>
    <xf numFmtId="0" fontId="47" fillId="24" borderId="17" xfId="0" applyFont="1" applyFill="1" applyBorder="1" applyProtection="1"/>
    <xf numFmtId="0" fontId="23" fillId="24" borderId="20" xfId="39" applyFont="1" applyFill="1" applyBorder="1" applyAlignment="1" applyProtection="1">
      <alignment horizontal="center"/>
    </xf>
    <xf numFmtId="0" fontId="31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 horizontal="center"/>
    </xf>
    <xf numFmtId="0" fontId="0" fillId="24" borderId="19" xfId="0" applyFill="1" applyBorder="1" applyAlignment="1">
      <alignment horizontal="left"/>
    </xf>
    <xf numFmtId="0" fontId="0" fillId="24" borderId="20" xfId="0" applyFill="1" applyBorder="1" applyAlignment="1">
      <alignment horizontal="left"/>
    </xf>
    <xf numFmtId="0" fontId="55" fillId="24" borderId="0" xfId="39" applyFont="1" applyFill="1" applyBorder="1" applyAlignment="1" applyProtection="1">
      <alignment horizontal="left"/>
    </xf>
    <xf numFmtId="0" fontId="2" fillId="25" borderId="0" xfId="39" applyFont="1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39" applyFont="1" applyFill="1" applyBorder="1" applyAlignment="1" applyProtection="1">
      <alignment horizontal="center"/>
      <protection locked="0"/>
    </xf>
    <xf numFmtId="0" fontId="2" fillId="0" borderId="0" xfId="39" applyFont="1" applyFill="1" applyBorder="1" applyAlignment="1" applyProtection="1">
      <alignment horizontal="center"/>
    </xf>
    <xf numFmtId="0" fontId="16" fillId="0" borderId="0" xfId="39" applyFont="1" applyFill="1" applyBorder="1" applyAlignment="1" applyProtection="1">
      <alignment horizontal="center"/>
    </xf>
    <xf numFmtId="0" fontId="39" fillId="0" borderId="0" xfId="0" applyFont="1" applyFill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31" fillId="25" borderId="0" xfId="39" applyFont="1" applyFill="1" applyBorder="1" applyAlignment="1" applyProtection="1">
      <alignment horizontal="left"/>
    </xf>
    <xf numFmtId="0" fontId="2" fillId="25" borderId="0" xfId="39" applyFont="1" applyFill="1" applyBorder="1" applyAlignment="1" applyProtection="1">
      <alignment horizontal="left"/>
    </xf>
    <xf numFmtId="0" fontId="2" fillId="25" borderId="0" xfId="39" applyFill="1" applyBorder="1" applyAlignment="1" applyProtection="1">
      <alignment horizontal="left"/>
    </xf>
    <xf numFmtId="0" fontId="23" fillId="25" borderId="0" xfId="39" applyFont="1" applyFill="1" applyBorder="1" applyAlignment="1" applyProtection="1">
      <alignment horizontal="center"/>
      <protection locked="0"/>
    </xf>
    <xf numFmtId="0" fontId="2" fillId="25" borderId="0" xfId="39" applyFill="1" applyBorder="1" applyAlignment="1" applyProtection="1">
      <alignment horizontal="center"/>
    </xf>
    <xf numFmtId="0" fontId="23" fillId="25" borderId="0" xfId="39" applyFont="1" applyFill="1" applyBorder="1" applyAlignment="1" applyProtection="1">
      <alignment horizontal="center"/>
    </xf>
    <xf numFmtId="0" fontId="16" fillId="25" borderId="0" xfId="39" applyFont="1" applyFill="1" applyBorder="1" applyAlignment="1" applyProtection="1">
      <alignment horizontal="center"/>
    </xf>
    <xf numFmtId="0" fontId="56" fillId="25" borderId="0" xfId="39" applyFont="1" applyFill="1" applyAlignment="1">
      <alignment horizontal="left"/>
    </xf>
    <xf numFmtId="0" fontId="56" fillId="25" borderId="0" xfId="39" applyFont="1" applyFill="1" applyBorder="1" applyAlignment="1">
      <alignment horizontal="center"/>
    </xf>
    <xf numFmtId="0" fontId="1" fillId="32" borderId="0" xfId="0" applyFont="1" applyFill="1"/>
    <xf numFmtId="0" fontId="0" fillId="32" borderId="0" xfId="0" applyFill="1"/>
    <xf numFmtId="0" fontId="0" fillId="32" borderId="0" xfId="0" applyFill="1" applyAlignment="1">
      <alignment horizontal="center"/>
    </xf>
    <xf numFmtId="0" fontId="25" fillId="32" borderId="0" xfId="0" applyFont="1" applyFill="1" applyBorder="1" applyAlignment="1">
      <alignment horizontal="center"/>
    </xf>
    <xf numFmtId="0" fontId="0" fillId="27" borderId="0" xfId="0" applyFill="1"/>
    <xf numFmtId="0" fontId="0" fillId="27" borderId="0" xfId="0" applyFill="1" applyAlignment="1">
      <alignment horizontal="center"/>
    </xf>
    <xf numFmtId="0" fontId="25" fillId="27" borderId="0" xfId="0" applyFont="1" applyFill="1" applyBorder="1" applyAlignment="1">
      <alignment horizontal="center"/>
    </xf>
    <xf numFmtId="0" fontId="0" fillId="31" borderId="0" xfId="0" applyFill="1"/>
    <xf numFmtId="0" fontId="25" fillId="31" borderId="0" xfId="0" applyFont="1" applyFill="1" applyBorder="1" applyAlignment="1">
      <alignment horizontal="center"/>
    </xf>
    <xf numFmtId="0" fontId="44" fillId="24" borderId="0" xfId="0" applyFont="1" applyFill="1" applyBorder="1" applyAlignment="1">
      <alignment horizontal="right"/>
    </xf>
    <xf numFmtId="1" fontId="25" fillId="24" borderId="0" xfId="0" applyNumberFormat="1" applyFont="1" applyFill="1" applyBorder="1" applyAlignment="1">
      <alignment horizontal="center"/>
    </xf>
    <xf numFmtId="0" fontId="23" fillId="24" borderId="0" xfId="0" applyFont="1" applyFill="1" applyBorder="1" applyAlignment="1">
      <alignment horizontal="left"/>
    </xf>
    <xf numFmtId="0" fontId="25" fillId="0" borderId="17" xfId="0" applyFont="1" applyFill="1" applyBorder="1" applyAlignment="1" applyProtection="1">
      <alignment horizontal="center"/>
      <protection hidden="1"/>
    </xf>
    <xf numFmtId="0" fontId="25" fillId="0" borderId="17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25" fillId="24" borderId="17" xfId="0" applyFont="1" applyFill="1" applyBorder="1" applyAlignment="1">
      <alignment horizontal="center"/>
    </xf>
    <xf numFmtId="0" fontId="57" fillId="24" borderId="0" xfId="0" applyFont="1" applyFill="1" applyBorder="1" applyAlignment="1">
      <alignment horizontal="left"/>
    </xf>
    <xf numFmtId="0" fontId="0" fillId="0" borderId="0" xfId="0" applyFill="1" applyProtection="1"/>
    <xf numFmtId="0" fontId="58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31" fillId="0" borderId="21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31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23" fillId="32" borderId="17" xfId="0" applyFont="1" applyFill="1" applyBorder="1" applyAlignment="1" applyProtection="1">
      <alignment horizontal="center"/>
    </xf>
    <xf numFmtId="0" fontId="25" fillId="31" borderId="17" xfId="0" applyFont="1" applyFill="1" applyBorder="1" applyAlignment="1" applyProtection="1">
      <alignment horizontal="center"/>
    </xf>
    <xf numFmtId="0" fontId="8" fillId="24" borderId="21" xfId="29" applyFill="1" applyBorder="1" applyAlignment="1" applyProtection="1">
      <alignment horizontal="left"/>
      <protection locked="0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Hyperlink" xfId="29" builtinId="8"/>
    <cellStyle name="Invoer" xfId="30" builtinId="20" customBuiltin="1"/>
    <cellStyle name="Kop 1" xfId="31" builtinId="16" customBuiltin="1"/>
    <cellStyle name="Kop 2" xfId="32" builtinId="17" customBuiltin="1"/>
    <cellStyle name="Kop 3" xfId="33" builtinId="18" customBuiltin="1"/>
    <cellStyle name="Kop 4" xfId="34" builtinId="19" customBuiltin="1"/>
    <cellStyle name="Neutraal" xfId="35" builtinId="28" customBuiltin="1"/>
    <cellStyle name="Notitie" xfId="36" builtinId="10" customBuiltin="1"/>
    <cellStyle name="Ongeldig" xfId="37" builtinId="27" customBuiltin="1"/>
    <cellStyle name="Standaard" xfId="0" builtinId="0"/>
    <cellStyle name="Standaard_Blad1" xfId="38"/>
    <cellStyle name="Standaard_Hexagram 2.1" xfId="39"/>
    <cellStyle name="Titel" xfId="40" builtinId="15" customBuiltin="1"/>
    <cellStyle name="Totaal" xfId="41" builtinId="25" customBuiltin="1"/>
    <cellStyle name="Uitvoer" xfId="42" builtinId="21" customBuiltin="1"/>
    <cellStyle name="Verklarende tekst" xfId="43" builtinId="53" customBuiltin="1"/>
    <cellStyle name="Waarschuwingstekst" xfId="44" builtinId="11" customBuiltin="1"/>
  </cellStyles>
  <dxfs count="13">
    <dxf>
      <font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778448786615477"/>
          <c:y val="0.10993802889640161"/>
          <c:w val="0.43985026517589709"/>
          <c:h val="0.73165653713812195"/>
        </c:manualLayout>
      </c:layout>
      <c:radarChart>
        <c:radarStyle val="filled"/>
        <c:varyColors val="0"/>
        <c:ser>
          <c:idx val="1"/>
          <c:order val="0"/>
          <c:tx>
            <c:strRef>
              <c:f>'Algemene gegevens'!$F$29</c:f>
              <c:strCache>
                <c:ptCount val="1"/>
                <c:pt idx="0">
                  <c:v>Beoordeling 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3366FF"/>
              </a:solidFill>
              <a:prstDash val="solid"/>
            </a:ln>
          </c:spPr>
          <c:cat>
            <c:strRef>
              <c:f>'Algemene gegevens'!$D$31:$D$36</c:f>
              <c:strCache>
                <c:ptCount val="6"/>
                <c:pt idx="0">
                  <c:v>Melken</c:v>
                </c:pt>
                <c:pt idx="1">
                  <c:v>Voeding en water</c:v>
                </c:pt>
                <c:pt idx="2">
                  <c:v>Huisvesting</c:v>
                </c:pt>
                <c:pt idx="3">
                  <c:v>Dierwelzijn</c:v>
                </c:pt>
                <c:pt idx="4">
                  <c:v>Werk routines</c:v>
                </c:pt>
                <c:pt idx="5">
                  <c:v>Dierziekte incidentie</c:v>
                </c:pt>
              </c:strCache>
            </c:strRef>
          </c:cat>
          <c:val>
            <c:numRef>
              <c:f>'Algemene gegevens'!$F$31:$F$36</c:f>
              <c:numCache>
                <c:formatCode>0.0</c:formatCode>
                <c:ptCount val="6"/>
                <c:pt idx="0">
                  <c:v>4.375</c:v>
                </c:pt>
                <c:pt idx="1">
                  <c:v>3.2</c:v>
                </c:pt>
                <c:pt idx="2">
                  <c:v>4</c:v>
                </c:pt>
                <c:pt idx="3">
                  <c:v>4.3636363636363633</c:v>
                </c:pt>
                <c:pt idx="4">
                  <c:v>4.7142857142857144</c:v>
                </c:pt>
                <c:pt idx="5">
                  <c:v>3</c:v>
                </c:pt>
              </c:numCache>
            </c:numRef>
          </c:val>
        </c:ser>
        <c:ser>
          <c:idx val="0"/>
          <c:order val="1"/>
          <c:tx>
            <c:strRef>
              <c:f>'Algemene gegevens'!$G$29</c:f>
              <c:strCache>
                <c:ptCount val="1"/>
                <c:pt idx="0">
                  <c:v>Minimum streefwaarde</c:v>
                </c:pt>
              </c:strCache>
            </c:strRef>
          </c:tx>
          <c:spPr>
            <a:noFill/>
            <a:ln w="25400">
              <a:solidFill>
                <a:srgbClr val="FF0000"/>
              </a:solidFill>
              <a:prstDash val="solid"/>
            </a:ln>
          </c:spPr>
          <c:cat>
            <c:strRef>
              <c:f>'Algemene gegevens'!$D$31:$D$36</c:f>
              <c:strCache>
                <c:ptCount val="6"/>
                <c:pt idx="0">
                  <c:v>Melken</c:v>
                </c:pt>
                <c:pt idx="1">
                  <c:v>Voeding en water</c:v>
                </c:pt>
                <c:pt idx="2">
                  <c:v>Huisvesting</c:v>
                </c:pt>
                <c:pt idx="3">
                  <c:v>Dierwelzijn</c:v>
                </c:pt>
                <c:pt idx="4">
                  <c:v>Werk routines</c:v>
                </c:pt>
                <c:pt idx="5">
                  <c:v>Dierziekte incidentie</c:v>
                </c:pt>
              </c:strCache>
            </c:strRef>
          </c:cat>
          <c:val>
            <c:numRef>
              <c:f>'Algemene gegevens'!$G$31:$G$36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23120"/>
        <c:axId val="66524752"/>
      </c:radarChart>
      <c:catAx>
        <c:axId val="6652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66524752"/>
        <c:crosses val="autoZero"/>
        <c:auto val="0"/>
        <c:lblAlgn val="ctr"/>
        <c:lblOffset val="100"/>
        <c:noMultiLvlLbl val="0"/>
      </c:catAx>
      <c:valAx>
        <c:axId val="66524752"/>
        <c:scaling>
          <c:orientation val="minMax"/>
          <c:max val="5"/>
          <c:min val="0"/>
        </c:scaling>
        <c:delete val="0"/>
        <c:axPos val="l"/>
        <c:majorGridlines>
          <c:spPr>
            <a:ln>
              <a:solidFill>
                <a:schemeClr val="accent1">
                  <a:alpha val="52000"/>
                </a:schemeClr>
              </a:solidFill>
            </a:ln>
          </c:spPr>
        </c:majorGridlines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66523120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916820982831613"/>
          <c:y val="0.80558038415466682"/>
          <c:w val="0.22220414950595799"/>
          <c:h val="0.1288928614647466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printSettings>
    <c:headerFooter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40</xdr:row>
      <xdr:rowOff>104775</xdr:rowOff>
    </xdr:from>
    <xdr:to>
      <xdr:col>11</xdr:col>
      <xdr:colOff>590550</xdr:colOff>
      <xdr:row>66</xdr:row>
      <xdr:rowOff>152400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.vanark@quicknet.n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indexed="17"/>
  </sheetPr>
  <dimension ref="A1:N72"/>
  <sheetViews>
    <sheetView tabSelected="1" zoomScale="70" zoomScaleNormal="70" workbookViewId="0">
      <selection activeCell="E9" sqref="E9"/>
    </sheetView>
  </sheetViews>
  <sheetFormatPr defaultColWidth="9.1796875" defaultRowHeight="12.5" x14ac:dyDescent="0.25"/>
  <cols>
    <col min="1" max="3" width="9.1796875" style="1"/>
    <col min="4" max="4" width="26.453125" style="1" customWidth="1"/>
    <col min="5" max="5" width="16.81640625" style="1" customWidth="1"/>
    <col min="6" max="6" width="17.7265625" style="1" customWidth="1"/>
    <col min="7" max="16384" width="9.1796875" style="1"/>
  </cols>
  <sheetData>
    <row r="1" spans="1:14" ht="14.5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ht="26" x14ac:dyDescent="0.35">
      <c r="A2" s="2"/>
      <c r="B2" s="2"/>
      <c r="C2" s="2"/>
      <c r="D2" s="2"/>
      <c r="E2" s="4"/>
      <c r="F2" s="5" t="s">
        <v>27</v>
      </c>
      <c r="G2" s="6"/>
      <c r="H2" s="2"/>
      <c r="I2" s="2"/>
      <c r="J2" s="2"/>
      <c r="K2" s="2"/>
      <c r="L2" s="2"/>
      <c r="M2" s="3"/>
      <c r="N2" s="3"/>
    </row>
    <row r="3" spans="1:14" ht="15.5" x14ac:dyDescent="0.35">
      <c r="A3" s="2"/>
      <c r="B3" s="20"/>
      <c r="C3" s="20"/>
      <c r="D3" s="20"/>
      <c r="E3" s="20"/>
      <c r="F3" s="20"/>
      <c r="G3" s="20"/>
      <c r="H3" s="271"/>
      <c r="I3" s="20"/>
      <c r="J3" s="20"/>
      <c r="K3" s="20"/>
      <c r="L3" s="20"/>
      <c r="M3" s="16"/>
      <c r="N3" s="3"/>
    </row>
    <row r="4" spans="1:14" ht="15.5" x14ac:dyDescent="0.35">
      <c r="A4" s="2"/>
      <c r="B4" s="20"/>
      <c r="C4" s="20"/>
      <c r="D4" s="20"/>
      <c r="E4" s="20"/>
      <c r="F4" s="20"/>
      <c r="G4" s="20"/>
      <c r="H4" s="271"/>
      <c r="I4" s="20"/>
      <c r="J4" s="20"/>
      <c r="K4" s="20"/>
      <c r="L4" s="20"/>
      <c r="M4" s="16"/>
      <c r="N4" s="3"/>
    </row>
    <row r="5" spans="1:14" ht="15.5" x14ac:dyDescent="0.35">
      <c r="A5" s="2"/>
      <c r="B5" s="20"/>
      <c r="C5" s="20"/>
      <c r="D5" s="20"/>
      <c r="E5" s="20"/>
      <c r="F5" s="20"/>
      <c r="G5" s="20"/>
      <c r="H5" s="271"/>
      <c r="I5" s="20"/>
      <c r="J5" s="20"/>
      <c r="K5" s="20"/>
      <c r="L5" s="20"/>
      <c r="M5" s="17"/>
      <c r="N5" s="7"/>
    </row>
    <row r="6" spans="1:14" ht="15.5" x14ac:dyDescent="0.35">
      <c r="A6" s="2"/>
      <c r="B6" s="20"/>
      <c r="C6" s="20"/>
      <c r="D6" s="20"/>
      <c r="E6" s="20"/>
      <c r="F6" s="20"/>
      <c r="G6" s="20"/>
      <c r="H6" s="271"/>
      <c r="I6" s="20"/>
      <c r="J6" s="20"/>
      <c r="K6" s="20"/>
      <c r="L6" s="20"/>
      <c r="M6" s="17"/>
      <c r="N6" s="7"/>
    </row>
    <row r="7" spans="1:14" ht="15.5" x14ac:dyDescent="0.35">
      <c r="A7" s="2"/>
      <c r="B7" s="20"/>
      <c r="C7" s="272"/>
      <c r="D7" s="273"/>
      <c r="E7" s="273"/>
      <c r="F7" s="273"/>
      <c r="G7" s="273"/>
      <c r="H7" s="273"/>
      <c r="I7" s="273"/>
      <c r="J7" s="273"/>
      <c r="K7" s="273"/>
      <c r="L7" s="274"/>
      <c r="M7" s="17"/>
      <c r="N7" s="7"/>
    </row>
    <row r="8" spans="1:14" ht="15.5" x14ac:dyDescent="0.35">
      <c r="A8" s="2"/>
      <c r="B8" s="20"/>
      <c r="C8" s="275"/>
      <c r="D8" s="14" t="s">
        <v>2</v>
      </c>
      <c r="E8" s="200"/>
      <c r="F8" s="15"/>
      <c r="G8" s="276"/>
      <c r="H8" s="276"/>
      <c r="I8" s="276"/>
      <c r="J8" s="276"/>
      <c r="K8" s="276"/>
      <c r="L8" s="277"/>
      <c r="M8" s="17"/>
      <c r="N8" s="7"/>
    </row>
    <row r="9" spans="1:14" ht="15.5" x14ac:dyDescent="0.35">
      <c r="A9" s="2"/>
      <c r="B9" s="20"/>
      <c r="C9" s="275"/>
      <c r="D9" s="14" t="s">
        <v>3</v>
      </c>
      <c r="E9" s="199"/>
      <c r="F9" s="187"/>
      <c r="G9" s="276"/>
      <c r="H9" s="276"/>
      <c r="I9" s="276"/>
      <c r="J9" s="276"/>
      <c r="K9" s="276"/>
      <c r="L9" s="277"/>
      <c r="M9" s="17"/>
      <c r="N9" s="7"/>
    </row>
    <row r="10" spans="1:14" ht="15.5" x14ac:dyDescent="0.35">
      <c r="A10" s="2"/>
      <c r="B10" s="20"/>
      <c r="C10" s="275"/>
      <c r="D10" s="14" t="s">
        <v>25</v>
      </c>
      <c r="E10" s="199"/>
      <c r="F10" s="187"/>
      <c r="G10" s="276"/>
      <c r="H10" s="276"/>
      <c r="I10" s="276"/>
      <c r="J10" s="276"/>
      <c r="K10" s="276"/>
      <c r="L10" s="277"/>
      <c r="M10" s="17"/>
      <c r="N10" s="7"/>
    </row>
    <row r="11" spans="1:14" ht="15.5" x14ac:dyDescent="0.35">
      <c r="A11" s="2"/>
      <c r="B11" s="20"/>
      <c r="C11" s="275"/>
      <c r="D11" s="14" t="s">
        <v>4</v>
      </c>
      <c r="E11" s="18"/>
      <c r="F11" s="18"/>
      <c r="G11" s="276"/>
      <c r="H11" s="276"/>
      <c r="I11" s="276"/>
      <c r="J11" s="276"/>
      <c r="K11" s="276"/>
      <c r="L11" s="277"/>
      <c r="M11" s="17"/>
      <c r="N11" s="7"/>
    </row>
    <row r="12" spans="1:14" ht="15.5" x14ac:dyDescent="0.35">
      <c r="A12" s="2"/>
      <c r="B12" s="20"/>
      <c r="C12" s="275"/>
      <c r="D12" s="16"/>
      <c r="E12" s="16"/>
      <c r="F12" s="16"/>
      <c r="G12" s="16"/>
      <c r="H12" s="16"/>
      <c r="I12" s="16"/>
      <c r="J12" s="16"/>
      <c r="K12" s="16"/>
      <c r="L12" s="278"/>
      <c r="M12" s="17"/>
      <c r="N12" s="7"/>
    </row>
    <row r="13" spans="1:14" ht="15.5" x14ac:dyDescent="0.35">
      <c r="A13" s="2"/>
      <c r="B13" s="20"/>
      <c r="C13" s="275"/>
      <c r="D13" s="16"/>
      <c r="E13" s="16"/>
      <c r="F13" s="16"/>
      <c r="G13" s="16"/>
      <c r="H13" s="16"/>
      <c r="I13" s="16"/>
      <c r="J13" s="16"/>
      <c r="K13" s="16"/>
      <c r="L13" s="278"/>
      <c r="M13" s="17"/>
      <c r="N13" s="7"/>
    </row>
    <row r="14" spans="1:14" ht="15.5" x14ac:dyDescent="0.35">
      <c r="A14" s="2"/>
      <c r="B14" s="20"/>
      <c r="C14" s="279"/>
      <c r="D14" s="14" t="s">
        <v>109</v>
      </c>
      <c r="E14" s="16"/>
      <c r="F14" s="280">
        <v>40433</v>
      </c>
      <c r="G14" s="281" t="s">
        <v>112</v>
      </c>
      <c r="H14" s="16"/>
      <c r="I14" s="16"/>
      <c r="J14" s="16"/>
      <c r="K14" s="16"/>
      <c r="L14" s="278"/>
      <c r="M14" s="17"/>
      <c r="N14" s="7"/>
    </row>
    <row r="15" spans="1:14" ht="15.5" x14ac:dyDescent="0.35">
      <c r="A15" s="2"/>
      <c r="B15" s="20"/>
      <c r="C15" s="275"/>
      <c r="D15" s="14" t="s">
        <v>108</v>
      </c>
      <c r="E15" s="16"/>
      <c r="F15" s="282">
        <v>0.92361111111111116</v>
      </c>
      <c r="G15" s="283" t="s">
        <v>111</v>
      </c>
      <c r="H15" s="16"/>
      <c r="I15" s="281"/>
      <c r="J15" s="16"/>
      <c r="K15" s="16"/>
      <c r="L15" s="278"/>
      <c r="M15" s="17"/>
      <c r="N15" s="7"/>
    </row>
    <row r="16" spans="1:14" ht="15.5" x14ac:dyDescent="0.35">
      <c r="A16" s="2"/>
      <c r="B16" s="20"/>
      <c r="C16" s="275"/>
      <c r="D16" s="14"/>
      <c r="E16" s="16"/>
      <c r="F16" s="41"/>
      <c r="G16" s="283"/>
      <c r="H16" s="16"/>
      <c r="I16" s="16"/>
      <c r="J16" s="16"/>
      <c r="K16" s="16"/>
      <c r="L16" s="278"/>
      <c r="M16" s="17"/>
      <c r="N16" s="7"/>
    </row>
    <row r="17" spans="1:14" ht="15.5" x14ac:dyDescent="0.35">
      <c r="A17" s="2"/>
      <c r="B17" s="20"/>
      <c r="C17" s="275"/>
      <c r="D17" s="16"/>
      <c r="E17" s="16"/>
      <c r="F17" s="19"/>
      <c r="G17" s="16"/>
      <c r="H17" s="16"/>
      <c r="I17" s="16"/>
      <c r="J17" s="16"/>
      <c r="K17" s="16"/>
      <c r="L17" s="278"/>
      <c r="M17" s="16"/>
      <c r="N17" s="3"/>
    </row>
    <row r="18" spans="1:14" ht="15.5" x14ac:dyDescent="0.35">
      <c r="A18" s="2"/>
      <c r="B18" s="20"/>
      <c r="C18" s="275"/>
      <c r="D18" s="14" t="s">
        <v>7</v>
      </c>
      <c r="E18" s="16"/>
      <c r="F18" s="146">
        <f>Invoerblad!G6</f>
        <v>150</v>
      </c>
      <c r="G18" s="16"/>
      <c r="H18" s="16"/>
      <c r="I18" s="16"/>
      <c r="J18" s="16"/>
      <c r="K18" s="16"/>
      <c r="L18" s="278"/>
      <c r="M18" s="16"/>
      <c r="N18" s="3"/>
    </row>
    <row r="19" spans="1:14" ht="15.5" x14ac:dyDescent="0.35">
      <c r="A19" s="2"/>
      <c r="B19" s="20"/>
      <c r="C19" s="275"/>
      <c r="D19" s="14" t="s">
        <v>8</v>
      </c>
      <c r="E19" s="16"/>
      <c r="F19" s="146">
        <f>Invoerblad!G7</f>
        <v>20</v>
      </c>
      <c r="G19" s="16"/>
      <c r="H19" s="16"/>
      <c r="I19" s="16"/>
      <c r="J19" s="16"/>
      <c r="K19" s="16"/>
      <c r="L19" s="278"/>
      <c r="M19" s="16"/>
      <c r="N19" s="3"/>
    </row>
    <row r="20" spans="1:14" ht="15.5" x14ac:dyDescent="0.35">
      <c r="A20" s="2"/>
      <c r="B20" s="20"/>
      <c r="C20" s="275"/>
      <c r="D20" s="14" t="s">
        <v>9</v>
      </c>
      <c r="E20" s="16"/>
      <c r="F20" s="146">
        <f>SUM(F18:F19)</f>
        <v>170</v>
      </c>
      <c r="G20" s="16"/>
      <c r="H20" s="16"/>
      <c r="I20" s="16"/>
      <c r="J20" s="16"/>
      <c r="K20" s="16"/>
      <c r="L20" s="278"/>
      <c r="M20" s="16"/>
      <c r="N20" s="3"/>
    </row>
    <row r="21" spans="1:14" ht="15.5" x14ac:dyDescent="0.35">
      <c r="A21" s="2"/>
      <c r="B21" s="20"/>
      <c r="C21" s="275"/>
      <c r="D21" s="16"/>
      <c r="E21" s="16"/>
      <c r="F21" s="16"/>
      <c r="G21" s="16"/>
      <c r="H21" s="16"/>
      <c r="I21" s="16"/>
      <c r="J21" s="16"/>
      <c r="K21" s="16"/>
      <c r="L21" s="278"/>
      <c r="M21" s="16"/>
      <c r="N21" s="3"/>
    </row>
    <row r="22" spans="1:14" ht="15.5" x14ac:dyDescent="0.35">
      <c r="A22" s="2"/>
      <c r="B22" s="20"/>
      <c r="C22" s="275"/>
      <c r="D22" s="14" t="s">
        <v>26</v>
      </c>
      <c r="E22" s="16"/>
      <c r="F22" s="147">
        <f>Invoerblad!G8</f>
        <v>40</v>
      </c>
      <c r="G22" s="16"/>
      <c r="H22" s="16"/>
      <c r="I22" s="16"/>
      <c r="J22" s="16"/>
      <c r="K22" s="16"/>
      <c r="L22" s="278"/>
      <c r="M22" s="16"/>
      <c r="N22" s="3"/>
    </row>
    <row r="23" spans="1:14" ht="15.5" x14ac:dyDescent="0.35">
      <c r="A23" s="2"/>
      <c r="B23" s="20"/>
      <c r="C23" s="284"/>
      <c r="D23" s="37"/>
      <c r="E23" s="37"/>
      <c r="F23" s="37"/>
      <c r="G23" s="37"/>
      <c r="H23" s="37"/>
      <c r="I23" s="37"/>
      <c r="J23" s="37"/>
      <c r="K23" s="37"/>
      <c r="L23" s="38"/>
      <c r="M23" s="16"/>
      <c r="N23" s="4"/>
    </row>
    <row r="24" spans="1:14" ht="15.5" x14ac:dyDescent="0.35">
      <c r="A24" s="2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6"/>
      <c r="N24" s="4"/>
    </row>
    <row r="25" spans="1:14" ht="15.5" x14ac:dyDescent="0.35">
      <c r="A25" s="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6"/>
      <c r="N25" s="4"/>
    </row>
    <row r="26" spans="1:14" ht="15.5" x14ac:dyDescent="0.35">
      <c r="A26" s="9" t="s">
        <v>22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16"/>
      <c r="N26" s="9" t="s">
        <v>17</v>
      </c>
    </row>
    <row r="27" spans="1:14" ht="15.5" x14ac:dyDescent="0.35">
      <c r="A27" s="9" t="s">
        <v>23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6"/>
      <c r="N27" s="9" t="s">
        <v>18</v>
      </c>
    </row>
    <row r="28" spans="1:14" ht="15.5" x14ac:dyDescent="0.35">
      <c r="A28" s="9" t="s">
        <v>19</v>
      </c>
      <c r="B28" s="20"/>
      <c r="C28" s="21"/>
      <c r="D28" s="22"/>
      <c r="E28" s="22"/>
      <c r="F28" s="22"/>
      <c r="G28" s="22"/>
      <c r="H28" s="22"/>
      <c r="I28" s="22"/>
      <c r="J28" s="23"/>
      <c r="K28" s="24"/>
      <c r="L28" s="25"/>
      <c r="M28" s="16"/>
      <c r="N28" s="9" t="s">
        <v>19</v>
      </c>
    </row>
    <row r="29" spans="1:14" ht="15.5" x14ac:dyDescent="0.35">
      <c r="A29" s="9" t="s">
        <v>24</v>
      </c>
      <c r="B29" s="20"/>
      <c r="C29" s="26" t="s">
        <v>10</v>
      </c>
      <c r="D29" s="27" t="s">
        <v>6</v>
      </c>
      <c r="E29" s="16"/>
      <c r="F29" s="19" t="s">
        <v>107</v>
      </c>
      <c r="G29" s="28" t="s">
        <v>170</v>
      </c>
      <c r="H29" s="27"/>
      <c r="I29" s="264"/>
      <c r="J29" s="16" t="s">
        <v>14</v>
      </c>
      <c r="K29" s="28"/>
      <c r="L29" s="278"/>
      <c r="M29" s="16"/>
      <c r="N29" s="9" t="s">
        <v>18</v>
      </c>
    </row>
    <row r="30" spans="1:14" ht="15.5" x14ac:dyDescent="0.35">
      <c r="A30" s="9" t="s">
        <v>18</v>
      </c>
      <c r="B30" s="20"/>
      <c r="C30" s="30"/>
      <c r="D30" s="27"/>
      <c r="E30" s="16"/>
      <c r="F30" s="19"/>
      <c r="G30" s="29"/>
      <c r="H30" s="27"/>
      <c r="I30" s="29"/>
      <c r="J30" s="16"/>
      <c r="K30" s="29"/>
      <c r="L30" s="278"/>
      <c r="M30" s="16"/>
      <c r="N30" s="9" t="s">
        <v>20</v>
      </c>
    </row>
    <row r="31" spans="1:14" ht="15.5" x14ac:dyDescent="0.35">
      <c r="A31" s="10"/>
      <c r="B31" s="20"/>
      <c r="C31" s="31">
        <v>1</v>
      </c>
      <c r="D31" s="32" t="s">
        <v>11</v>
      </c>
      <c r="E31" s="16"/>
      <c r="F31" s="40">
        <f>Hexagram!F8</f>
        <v>4.375</v>
      </c>
      <c r="G31" s="29">
        <v>3</v>
      </c>
      <c r="H31" s="27"/>
      <c r="I31" s="264"/>
      <c r="J31" s="323" t="s">
        <v>15</v>
      </c>
      <c r="K31" s="324">
        <v>1</v>
      </c>
      <c r="L31" s="285"/>
      <c r="M31" s="20"/>
      <c r="N31" s="9"/>
    </row>
    <row r="32" spans="1:14" ht="15.5" x14ac:dyDescent="0.35">
      <c r="A32" s="2"/>
      <c r="B32" s="20"/>
      <c r="C32" s="31">
        <v>2</v>
      </c>
      <c r="D32" s="32" t="s">
        <v>1</v>
      </c>
      <c r="E32" s="16"/>
      <c r="F32" s="40">
        <f>Hexagram!F9</f>
        <v>3.2</v>
      </c>
      <c r="G32" s="29">
        <v>3</v>
      </c>
      <c r="H32" s="27"/>
      <c r="I32" s="264"/>
      <c r="J32" s="321" t="s">
        <v>16</v>
      </c>
      <c r="K32" s="322">
        <v>5</v>
      </c>
      <c r="L32" s="285"/>
      <c r="M32" s="16"/>
      <c r="N32" s="3"/>
    </row>
    <row r="33" spans="1:14" ht="15.5" x14ac:dyDescent="0.35">
      <c r="A33" s="2"/>
      <c r="B33" s="20"/>
      <c r="C33" s="31">
        <v>3</v>
      </c>
      <c r="D33" s="32" t="s">
        <v>5</v>
      </c>
      <c r="E33" s="16"/>
      <c r="F33" s="40">
        <f>Hexagram!F10</f>
        <v>4</v>
      </c>
      <c r="G33" s="29">
        <v>3</v>
      </c>
      <c r="H33" s="27"/>
      <c r="I33" s="264"/>
      <c r="L33" s="285"/>
      <c r="M33" s="16"/>
      <c r="N33" s="3"/>
    </row>
    <row r="34" spans="1:14" ht="15.5" x14ac:dyDescent="0.35">
      <c r="A34" s="2"/>
      <c r="B34" s="20"/>
      <c r="C34" s="31">
        <v>4</v>
      </c>
      <c r="D34" s="32" t="s">
        <v>0</v>
      </c>
      <c r="E34" s="16"/>
      <c r="F34" s="40">
        <f>Hexagram!F11</f>
        <v>4.3636363636363633</v>
      </c>
      <c r="G34" s="29">
        <v>3</v>
      </c>
      <c r="H34" s="27"/>
      <c r="I34" s="16"/>
      <c r="J34" s="27"/>
      <c r="K34" s="16"/>
      <c r="L34" s="285"/>
      <c r="M34" s="16"/>
      <c r="N34" s="3"/>
    </row>
    <row r="35" spans="1:14" ht="15.5" x14ac:dyDescent="0.35">
      <c r="A35" s="2"/>
      <c r="B35" s="20"/>
      <c r="C35" s="31">
        <v>5</v>
      </c>
      <c r="D35" s="32" t="s">
        <v>12</v>
      </c>
      <c r="E35" s="16"/>
      <c r="F35" s="40">
        <f>Hexagram!F12</f>
        <v>4.7142857142857144</v>
      </c>
      <c r="G35" s="29">
        <v>3</v>
      </c>
      <c r="H35" s="27"/>
      <c r="I35" s="16"/>
      <c r="J35" s="16"/>
      <c r="K35" s="16"/>
      <c r="L35" s="278"/>
      <c r="M35" s="16"/>
      <c r="N35" s="3"/>
    </row>
    <row r="36" spans="1:14" ht="15.5" x14ac:dyDescent="0.35">
      <c r="A36" s="2"/>
      <c r="B36" s="20"/>
      <c r="C36" s="31">
        <v>6</v>
      </c>
      <c r="D36" s="32" t="s">
        <v>13</v>
      </c>
      <c r="E36" s="16"/>
      <c r="F36" s="40">
        <f>Hexagram!F13</f>
        <v>3</v>
      </c>
      <c r="G36" s="29">
        <v>3</v>
      </c>
      <c r="H36" s="27"/>
      <c r="I36" s="16"/>
      <c r="J36" s="16"/>
      <c r="K36" s="16"/>
      <c r="L36" s="278"/>
      <c r="M36" s="16"/>
      <c r="N36" s="3"/>
    </row>
    <row r="37" spans="1:14" ht="15.5" x14ac:dyDescent="0.35">
      <c r="A37" s="2"/>
      <c r="B37" s="20"/>
      <c r="C37" s="33"/>
      <c r="D37" s="34"/>
      <c r="E37" s="35"/>
      <c r="F37" s="35"/>
      <c r="G37" s="36"/>
      <c r="H37" s="37"/>
      <c r="I37" s="37"/>
      <c r="J37" s="37"/>
      <c r="K37" s="37"/>
      <c r="L37" s="38"/>
      <c r="M37" s="16"/>
      <c r="N37" s="3"/>
    </row>
    <row r="38" spans="1:14" ht="15.5" x14ac:dyDescent="0.35">
      <c r="A38" s="2"/>
      <c r="B38" s="20"/>
      <c r="C38" s="39"/>
      <c r="D38" s="14"/>
      <c r="E38" s="40"/>
      <c r="F38" s="40"/>
      <c r="G38" s="29"/>
      <c r="H38" s="16"/>
      <c r="I38" s="16"/>
      <c r="J38" s="16"/>
      <c r="K38" s="16"/>
      <c r="L38" s="16"/>
      <c r="M38" s="16"/>
      <c r="N38" s="3"/>
    </row>
    <row r="39" spans="1:14" ht="15.5" x14ac:dyDescent="0.35">
      <c r="A39" s="2"/>
      <c r="B39" s="20"/>
      <c r="C39" s="39"/>
      <c r="D39" s="14"/>
      <c r="E39" s="40"/>
      <c r="F39" s="40"/>
      <c r="G39" s="29"/>
      <c r="H39" s="16"/>
      <c r="I39" s="16"/>
      <c r="J39" s="16"/>
      <c r="K39" s="16"/>
      <c r="L39" s="16"/>
      <c r="M39" s="16"/>
      <c r="N39" s="3"/>
    </row>
    <row r="40" spans="1:14" ht="15.5" x14ac:dyDescent="0.35">
      <c r="A40" s="2"/>
      <c r="B40" s="12"/>
      <c r="C40" s="39"/>
      <c r="D40" s="14"/>
      <c r="E40" s="40"/>
      <c r="F40" s="40"/>
      <c r="G40" s="29"/>
      <c r="H40" s="16"/>
      <c r="I40" s="16"/>
      <c r="J40" s="16"/>
      <c r="K40" s="16"/>
      <c r="L40" s="16"/>
      <c r="M40" s="13"/>
      <c r="N40" s="3"/>
    </row>
    <row r="41" spans="1:14" ht="15.5" x14ac:dyDescent="0.35">
      <c r="A41" s="2"/>
      <c r="B41" s="12"/>
      <c r="C41" s="39"/>
      <c r="D41" s="14"/>
      <c r="E41" s="40"/>
      <c r="F41" s="40"/>
      <c r="G41" s="29"/>
      <c r="H41" s="16"/>
      <c r="I41" s="16"/>
      <c r="J41" s="16"/>
      <c r="K41" s="16"/>
      <c r="L41" s="16"/>
      <c r="M41" s="13"/>
      <c r="N41" s="3"/>
    </row>
    <row r="42" spans="1:14" ht="15.5" x14ac:dyDescent="0.35">
      <c r="A42" s="2"/>
      <c r="B42" s="12"/>
      <c r="C42" s="39"/>
      <c r="D42" s="14"/>
      <c r="E42" s="40"/>
      <c r="F42" s="40"/>
      <c r="G42" s="29"/>
      <c r="H42" s="16"/>
      <c r="I42" s="16"/>
      <c r="J42" s="16"/>
      <c r="K42" s="16"/>
      <c r="L42" s="16"/>
      <c r="M42" s="13"/>
      <c r="N42" s="3"/>
    </row>
    <row r="43" spans="1:14" ht="14.5" x14ac:dyDescent="0.35">
      <c r="A43" s="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3"/>
      <c r="N43" s="3"/>
    </row>
    <row r="44" spans="1:14" ht="14.5" x14ac:dyDescent="0.35">
      <c r="A44" s="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3"/>
      <c r="N44" s="3"/>
    </row>
    <row r="45" spans="1:14" ht="14.5" x14ac:dyDescent="0.35">
      <c r="A45" s="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3"/>
      <c r="N45" s="3"/>
    </row>
    <row r="46" spans="1:14" ht="14.5" x14ac:dyDescent="0.35">
      <c r="A46" s="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3"/>
      <c r="N46" s="3"/>
    </row>
    <row r="47" spans="1:14" ht="14.5" x14ac:dyDescent="0.35">
      <c r="A47" s="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  <c r="N47" s="3"/>
    </row>
    <row r="48" spans="1:14" ht="14.5" x14ac:dyDescent="0.35">
      <c r="A48" s="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3"/>
      <c r="N48" s="3"/>
    </row>
    <row r="49" spans="1:14" ht="14.5" x14ac:dyDescent="0.35">
      <c r="A49" s="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3"/>
      <c r="N49" s="3"/>
    </row>
    <row r="50" spans="1:14" ht="14.5" x14ac:dyDescent="0.35">
      <c r="A50" s="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3"/>
      <c r="N50" s="3"/>
    </row>
    <row r="51" spans="1:14" ht="14.5" x14ac:dyDescent="0.35">
      <c r="A51" s="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3"/>
      <c r="N51" s="3"/>
    </row>
    <row r="52" spans="1:14" ht="14.5" x14ac:dyDescent="0.35">
      <c r="A52" s="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  <c r="N52" s="3"/>
    </row>
    <row r="53" spans="1:14" ht="14.5" x14ac:dyDescent="0.35">
      <c r="A53" s="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3"/>
      <c r="N53" s="3"/>
    </row>
    <row r="54" spans="1:14" ht="14.5" x14ac:dyDescent="0.35">
      <c r="A54" s="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3"/>
      <c r="N54" s="3"/>
    </row>
    <row r="55" spans="1:14" ht="14.5" x14ac:dyDescent="0.35">
      <c r="A55" s="2"/>
      <c r="B55" s="12"/>
      <c r="C55" s="12"/>
      <c r="D55" s="12"/>
      <c r="E55" s="12"/>
      <c r="F55" s="12"/>
      <c r="G55" s="12"/>
      <c r="H55" s="12"/>
      <c r="I55" s="140"/>
      <c r="J55" s="12"/>
      <c r="K55" s="12"/>
      <c r="L55" s="12"/>
      <c r="M55" s="13"/>
      <c r="N55" s="3"/>
    </row>
    <row r="56" spans="1:14" ht="14.5" x14ac:dyDescent="0.35">
      <c r="A56" s="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3"/>
      <c r="N56" s="3"/>
    </row>
    <row r="57" spans="1:14" ht="14.5" x14ac:dyDescent="0.35">
      <c r="A57" s="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3"/>
      <c r="N57" s="3"/>
    </row>
    <row r="58" spans="1:14" ht="14.5" x14ac:dyDescent="0.35">
      <c r="A58" s="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3"/>
    </row>
    <row r="59" spans="1:14" ht="14.5" x14ac:dyDescent="0.35">
      <c r="A59" s="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3"/>
      <c r="N59" s="3"/>
    </row>
    <row r="60" spans="1:14" ht="14.5" x14ac:dyDescent="0.35">
      <c r="A60" s="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3"/>
      <c r="N60" s="3"/>
    </row>
    <row r="61" spans="1:14" ht="14.5" x14ac:dyDescent="0.35">
      <c r="A61" s="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3"/>
      <c r="N61" s="3"/>
    </row>
    <row r="62" spans="1:14" ht="14.5" x14ac:dyDescent="0.35">
      <c r="A62" s="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3"/>
      <c r="N62" s="3"/>
    </row>
    <row r="63" spans="1:14" ht="14.5" x14ac:dyDescent="0.35">
      <c r="A63" s="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3"/>
      <c r="N63" s="3"/>
    </row>
    <row r="64" spans="1:14" ht="14.5" x14ac:dyDescent="0.35">
      <c r="A64" s="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3"/>
      <c r="N64" s="3"/>
    </row>
    <row r="65" spans="1:14" ht="14.5" x14ac:dyDescent="0.35">
      <c r="A65" s="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3"/>
      <c r="N65" s="3"/>
    </row>
    <row r="66" spans="1:14" ht="14.5" x14ac:dyDescent="0.35">
      <c r="A66" s="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3"/>
      <c r="N66" s="3"/>
    </row>
    <row r="67" spans="1:14" ht="14.5" x14ac:dyDescent="0.35">
      <c r="A67" s="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3"/>
      <c r="N67" s="3"/>
    </row>
    <row r="68" spans="1:14" ht="14.5" x14ac:dyDescent="0.35">
      <c r="A68" s="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3"/>
      <c r="N68" s="3"/>
    </row>
    <row r="69" spans="1:14" ht="45" customHeight="1" x14ac:dyDescent="0.35">
      <c r="A69" s="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3"/>
      <c r="N69" s="3"/>
    </row>
    <row r="70" spans="1:14" ht="14.5" x14ac:dyDescent="0.35">
      <c r="A70" s="2"/>
      <c r="B70" s="2"/>
      <c r="C70" s="2"/>
      <c r="D70" s="2"/>
      <c r="E70" s="4"/>
      <c r="F70" s="4"/>
      <c r="G70" s="2"/>
      <c r="H70" s="2"/>
      <c r="I70" s="2"/>
      <c r="J70" s="2"/>
      <c r="K70" s="2"/>
      <c r="L70" s="2"/>
      <c r="M70" s="3"/>
      <c r="N70" s="3"/>
    </row>
    <row r="71" spans="1:14" ht="18.5" x14ac:dyDescent="0.45">
      <c r="A71" s="2"/>
      <c r="B71" s="2"/>
      <c r="C71" s="2"/>
      <c r="D71" s="2"/>
      <c r="E71" s="11"/>
      <c r="F71" s="11" t="s">
        <v>21</v>
      </c>
      <c r="G71" s="8"/>
      <c r="H71" s="2"/>
      <c r="I71" s="2"/>
      <c r="J71" s="2"/>
      <c r="K71" s="2"/>
      <c r="L71" s="2"/>
      <c r="M71" s="3"/>
      <c r="N71" s="3"/>
    </row>
    <row r="72" spans="1:14" ht="14.5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3"/>
    </row>
  </sheetData>
  <sheetProtection sheet="1" objects="1" scenarios="1" selectLockedCells="1"/>
  <phoneticPr fontId="29" type="noConversion"/>
  <conditionalFormatting sqref="D31:D36">
    <cfRule type="expression" dxfId="12" priority="1" stopIfTrue="1">
      <formula>F31&lt;2.5</formula>
    </cfRule>
    <cfRule type="expression" dxfId="11" priority="2" stopIfTrue="1">
      <formula>F31&lt;3.5</formula>
    </cfRule>
    <cfRule type="expression" dxfId="10" priority="3" stopIfTrue="1">
      <formula>F31&gt;3.49999999</formula>
    </cfRule>
  </conditionalFormatting>
  <pageMargins left="0.75" right="0.75" top="1" bottom="1" header="0.5" footer="0.5"/>
  <pageSetup paperSize="9" scale="53" orientation="portrait" r:id="rId1"/>
  <headerFooter alignWithMargins="0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indexed="17"/>
  </sheetPr>
  <dimension ref="A1:T112"/>
  <sheetViews>
    <sheetView zoomScale="85" zoomScaleNormal="85" workbookViewId="0">
      <pane xSplit="1" ySplit="11" topLeftCell="D12" activePane="bottomRight" state="frozen"/>
      <selection pane="topRight" activeCell="B1" sqref="B1"/>
      <selection pane="bottomLeft" activeCell="A13" sqref="A13"/>
      <selection pane="bottomRight" activeCell="H56" sqref="H56"/>
    </sheetView>
  </sheetViews>
  <sheetFormatPr defaultColWidth="9.1796875" defaultRowHeight="12.5" x14ac:dyDescent="0.25"/>
  <cols>
    <col min="1" max="1" width="3.7265625" style="1" customWidth="1"/>
    <col min="2" max="2" width="2.1796875" style="1" customWidth="1"/>
    <col min="3" max="3" width="3.453125" style="1" customWidth="1"/>
    <col min="4" max="4" width="49.7265625" style="143" customWidth="1"/>
    <col min="5" max="5" width="10.81640625" style="143" customWidth="1"/>
    <col min="6" max="6" width="17.54296875" style="143" customWidth="1"/>
    <col min="7" max="7" width="14" style="141" customWidth="1"/>
    <col min="8" max="8" width="13" style="141" customWidth="1"/>
    <col min="9" max="9" width="10.81640625" style="141" customWidth="1"/>
    <col min="10" max="10" width="2.26953125" style="144" customWidth="1"/>
    <col min="11" max="11" width="4.7265625" style="1" customWidth="1"/>
    <col min="12" max="16384" width="9.1796875" style="1"/>
  </cols>
  <sheetData>
    <row r="1" spans="1:20" x14ac:dyDescent="0.25">
      <c r="A1" s="79"/>
      <c r="B1" s="79"/>
      <c r="C1" s="79"/>
      <c r="D1" s="148"/>
      <c r="E1" s="148"/>
      <c r="F1" s="148"/>
      <c r="G1" s="72"/>
      <c r="H1" s="72"/>
      <c r="I1" s="72"/>
      <c r="J1" s="149"/>
      <c r="K1" s="79"/>
    </row>
    <row r="2" spans="1:20" ht="21" x14ac:dyDescent="0.5">
      <c r="A2" s="79"/>
      <c r="B2" s="79"/>
      <c r="C2" s="150"/>
      <c r="D2" s="363" t="s">
        <v>115</v>
      </c>
      <c r="E2" s="153"/>
      <c r="F2" s="153"/>
      <c r="G2" s="151"/>
      <c r="H2" s="151"/>
      <c r="I2" s="364" t="s">
        <v>176</v>
      </c>
      <c r="J2" s="149"/>
      <c r="K2" s="79"/>
    </row>
    <row r="3" spans="1:20" ht="14.25" customHeight="1" x14ac:dyDescent="0.35">
      <c r="A3" s="79"/>
      <c r="C3" s="155"/>
      <c r="D3" s="144"/>
      <c r="E3" s="194" t="s">
        <v>123</v>
      </c>
      <c r="G3" s="254" t="s">
        <v>194</v>
      </c>
      <c r="H3" s="255"/>
      <c r="I3" s="85"/>
      <c r="J3" s="201"/>
      <c r="K3" s="152"/>
      <c r="L3" s="142"/>
      <c r="M3" s="142"/>
      <c r="N3" s="142"/>
      <c r="O3" s="142"/>
      <c r="P3" s="142"/>
      <c r="Q3" s="142"/>
      <c r="R3" s="142"/>
      <c r="S3" s="142"/>
      <c r="T3" s="142"/>
    </row>
    <row r="4" spans="1:20" ht="14.25" customHeight="1" x14ac:dyDescent="0.35">
      <c r="A4" s="79"/>
      <c r="C4" s="155"/>
      <c r="D4" s="144"/>
      <c r="E4" s="194" t="s">
        <v>124</v>
      </c>
      <c r="G4" s="394" t="s">
        <v>192</v>
      </c>
      <c r="H4" s="256"/>
      <c r="I4" s="85"/>
      <c r="J4" s="201"/>
      <c r="K4" s="152"/>
      <c r="L4" s="142"/>
      <c r="M4" s="142"/>
      <c r="N4" s="142"/>
      <c r="O4" s="142"/>
      <c r="P4" s="142"/>
      <c r="Q4" s="142"/>
      <c r="R4" s="142"/>
      <c r="S4" s="142"/>
      <c r="T4" s="142"/>
    </row>
    <row r="5" spans="1:20" ht="14.25" customHeight="1" x14ac:dyDescent="0.35">
      <c r="A5" s="79"/>
      <c r="C5" s="155"/>
      <c r="D5" s="144"/>
      <c r="E5" s="194" t="s">
        <v>25</v>
      </c>
      <c r="G5" s="254">
        <v>860490</v>
      </c>
      <c r="H5" s="255"/>
      <c r="I5" s="85"/>
      <c r="J5" s="201"/>
      <c r="K5" s="152"/>
      <c r="L5" s="142"/>
      <c r="M5" s="142"/>
      <c r="N5" s="142"/>
      <c r="O5" s="142"/>
      <c r="P5" s="142"/>
      <c r="Q5" s="142"/>
      <c r="R5" s="142"/>
      <c r="S5" s="142"/>
      <c r="T5" s="142"/>
    </row>
    <row r="6" spans="1:20" ht="15.5" x14ac:dyDescent="0.35">
      <c r="A6" s="79"/>
      <c r="C6" s="155"/>
      <c r="D6" s="144"/>
      <c r="E6" s="194" t="s">
        <v>125</v>
      </c>
      <c r="G6" s="257">
        <v>150</v>
      </c>
      <c r="H6" s="256"/>
      <c r="I6" s="85"/>
      <c r="J6" s="157"/>
      <c r="K6" s="152"/>
      <c r="L6" s="142"/>
      <c r="M6" s="142"/>
      <c r="N6" s="142"/>
      <c r="O6" s="142"/>
      <c r="P6" s="142"/>
      <c r="Q6" s="142"/>
      <c r="R6" s="142"/>
      <c r="S6" s="142"/>
      <c r="T6" s="142"/>
    </row>
    <row r="7" spans="1:20" ht="15.5" x14ac:dyDescent="0.35">
      <c r="A7" s="79"/>
      <c r="C7" s="155"/>
      <c r="D7" s="144"/>
      <c r="E7" s="194" t="s">
        <v>188</v>
      </c>
      <c r="G7" s="257">
        <v>20</v>
      </c>
      <c r="H7" s="256"/>
      <c r="I7" s="85"/>
      <c r="J7" s="157"/>
      <c r="K7" s="152"/>
      <c r="L7" s="142"/>
      <c r="M7" s="142"/>
      <c r="N7" s="142"/>
      <c r="O7" s="142"/>
      <c r="P7" s="142"/>
      <c r="Q7" s="142"/>
      <c r="R7" s="142"/>
      <c r="S7" s="142"/>
      <c r="T7" s="142"/>
    </row>
    <row r="8" spans="1:20" ht="15.5" x14ac:dyDescent="0.35">
      <c r="A8" s="79"/>
      <c r="C8" s="155"/>
      <c r="D8" s="144"/>
      <c r="E8" s="194" t="s">
        <v>189</v>
      </c>
      <c r="G8" s="257">
        <v>40</v>
      </c>
      <c r="H8" s="256"/>
      <c r="I8" s="85"/>
      <c r="J8" s="157"/>
      <c r="K8" s="152"/>
      <c r="L8" s="142"/>
      <c r="M8" s="142"/>
      <c r="N8" s="142"/>
      <c r="O8" s="142"/>
      <c r="P8" s="142"/>
      <c r="Q8" s="142"/>
      <c r="R8" s="142"/>
      <c r="S8" s="142"/>
      <c r="T8" s="142"/>
    </row>
    <row r="9" spans="1:20" ht="15.5" x14ac:dyDescent="0.35">
      <c r="A9" s="79"/>
      <c r="C9" s="155"/>
      <c r="D9" s="194"/>
      <c r="E9" s="194" t="s">
        <v>4</v>
      </c>
      <c r="F9" s="155"/>
      <c r="G9" s="251" t="s">
        <v>195</v>
      </c>
      <c r="H9" s="251"/>
      <c r="I9" s="217"/>
      <c r="J9" s="157"/>
      <c r="K9" s="152"/>
      <c r="L9" s="142"/>
      <c r="M9" s="142"/>
      <c r="N9" s="142"/>
      <c r="O9" s="142"/>
      <c r="P9" s="142"/>
      <c r="Q9" s="142"/>
      <c r="R9" s="142"/>
      <c r="S9" s="142"/>
      <c r="T9" s="142"/>
    </row>
    <row r="10" spans="1:20" ht="21" x14ac:dyDescent="0.5">
      <c r="A10" s="79"/>
      <c r="E10" s="156"/>
      <c r="F10" s="156"/>
      <c r="G10" s="233" t="s">
        <v>113</v>
      </c>
      <c r="H10" s="216"/>
      <c r="I10" s="258"/>
      <c r="J10" s="154"/>
      <c r="K10" s="152"/>
      <c r="L10" s="142"/>
      <c r="M10" s="142"/>
      <c r="N10" s="142"/>
      <c r="O10" s="142"/>
      <c r="P10" s="142"/>
      <c r="Q10" s="142"/>
      <c r="R10" s="142"/>
      <c r="S10" s="142"/>
      <c r="T10" s="142"/>
    </row>
    <row r="11" spans="1:20" ht="18.5" x14ac:dyDescent="0.45">
      <c r="A11" s="79"/>
      <c r="C11" s="337" t="s">
        <v>11</v>
      </c>
      <c r="D11" s="1"/>
      <c r="E11" s="192"/>
      <c r="F11" s="192"/>
      <c r="G11" s="259" t="s">
        <v>97</v>
      </c>
      <c r="H11" s="260" t="s">
        <v>98</v>
      </c>
      <c r="I11" s="259" t="s">
        <v>110</v>
      </c>
      <c r="J11" s="203"/>
      <c r="K11" s="152"/>
      <c r="L11" s="142"/>
      <c r="M11" s="142"/>
      <c r="N11" s="142"/>
      <c r="O11" s="142"/>
      <c r="P11" s="142"/>
      <c r="Q11" s="142"/>
      <c r="R11" s="142"/>
      <c r="S11" s="142"/>
      <c r="T11" s="142"/>
    </row>
    <row r="12" spans="1:20" ht="15.5" x14ac:dyDescent="0.35">
      <c r="A12" s="79"/>
      <c r="C12" s="161"/>
      <c r="D12" s="296" t="s">
        <v>36</v>
      </c>
      <c r="E12" s="192"/>
      <c r="F12" s="192"/>
      <c r="G12" s="297"/>
      <c r="H12" s="297"/>
      <c r="I12" s="297"/>
      <c r="J12" s="203"/>
      <c r="K12" s="152"/>
      <c r="L12" s="142"/>
      <c r="M12" s="142"/>
      <c r="N12" s="142"/>
      <c r="O12" s="142"/>
      <c r="P12" s="142"/>
      <c r="Q12" s="142"/>
      <c r="R12" s="142"/>
      <c r="S12" s="142"/>
      <c r="T12" s="142"/>
    </row>
    <row r="13" spans="1:20" ht="15.5" x14ac:dyDescent="0.35">
      <c r="A13" s="79"/>
      <c r="C13" s="169">
        <v>1</v>
      </c>
      <c r="D13" s="160" t="s">
        <v>131</v>
      </c>
      <c r="E13" s="197"/>
      <c r="F13" s="186"/>
      <c r="G13" s="261" t="s">
        <v>193</v>
      </c>
      <c r="H13" s="261"/>
      <c r="I13" s="261"/>
      <c r="J13" s="203"/>
      <c r="K13" s="152"/>
      <c r="L13" s="142"/>
      <c r="M13" s="142"/>
      <c r="N13" s="142"/>
      <c r="O13" s="142"/>
      <c r="P13" s="142"/>
      <c r="Q13" s="142"/>
      <c r="R13" s="142"/>
      <c r="S13" s="142"/>
      <c r="T13" s="142"/>
    </row>
    <row r="14" spans="1:20" ht="15.5" x14ac:dyDescent="0.35">
      <c r="A14" s="79"/>
      <c r="C14" s="169">
        <v>2</v>
      </c>
      <c r="D14" s="160" t="s">
        <v>132</v>
      </c>
      <c r="E14" s="206"/>
      <c r="F14" s="190"/>
      <c r="G14" s="262" t="s">
        <v>193</v>
      </c>
      <c r="H14" s="262"/>
      <c r="I14" s="262"/>
      <c r="J14" s="203"/>
      <c r="K14" s="152"/>
      <c r="L14" s="142"/>
      <c r="M14" s="142"/>
      <c r="N14" s="142"/>
      <c r="O14" s="142"/>
      <c r="P14" s="142"/>
      <c r="Q14" s="142"/>
      <c r="R14" s="142"/>
      <c r="S14" s="142"/>
      <c r="T14" s="142"/>
    </row>
    <row r="15" spans="1:20" ht="15.5" x14ac:dyDescent="0.35">
      <c r="A15" s="79"/>
      <c r="C15" s="169">
        <v>3</v>
      </c>
      <c r="D15" s="160" t="s">
        <v>134</v>
      </c>
      <c r="E15" s="189"/>
      <c r="F15" s="190"/>
      <c r="G15" s="262" t="s">
        <v>193</v>
      </c>
      <c r="H15" s="262"/>
      <c r="I15" s="262"/>
      <c r="J15" s="203"/>
      <c r="K15" s="152"/>
      <c r="L15" s="142"/>
      <c r="M15" s="142"/>
      <c r="N15" s="142"/>
      <c r="O15" s="142"/>
      <c r="P15" s="142"/>
      <c r="Q15" s="142"/>
      <c r="R15" s="142"/>
      <c r="S15" s="142"/>
      <c r="T15" s="142"/>
    </row>
    <row r="16" spans="1:20" ht="15.5" x14ac:dyDescent="0.35">
      <c r="A16" s="79"/>
      <c r="C16" s="169">
        <v>4</v>
      </c>
      <c r="D16" s="160" t="s">
        <v>133</v>
      </c>
      <c r="E16" s="197"/>
      <c r="F16" s="186"/>
      <c r="G16" s="261" t="s">
        <v>193</v>
      </c>
      <c r="H16" s="261"/>
      <c r="I16" s="261"/>
      <c r="J16" s="203"/>
      <c r="K16" s="152"/>
      <c r="L16" s="142"/>
      <c r="M16" s="142"/>
      <c r="N16" s="142"/>
      <c r="O16" s="142"/>
      <c r="P16" s="142"/>
      <c r="Q16" s="142"/>
      <c r="R16" s="142"/>
      <c r="S16" s="142"/>
      <c r="T16" s="142"/>
    </row>
    <row r="17" spans="1:20" ht="15.5" x14ac:dyDescent="0.35">
      <c r="A17" s="79"/>
      <c r="C17" s="169">
        <v>5</v>
      </c>
      <c r="D17" s="160" t="s">
        <v>127</v>
      </c>
      <c r="E17" s="162"/>
      <c r="F17" s="186"/>
      <c r="G17" s="261" t="s">
        <v>193</v>
      </c>
      <c r="H17" s="261"/>
      <c r="I17" s="261"/>
      <c r="J17" s="203"/>
      <c r="K17" s="152"/>
      <c r="L17" s="142"/>
      <c r="M17" s="142"/>
      <c r="N17" s="142"/>
      <c r="O17" s="142"/>
      <c r="P17" s="142"/>
      <c r="Q17" s="142"/>
      <c r="R17" s="142"/>
      <c r="S17" s="142"/>
      <c r="T17" s="142"/>
    </row>
    <row r="18" spans="1:20" ht="15.5" x14ac:dyDescent="0.35">
      <c r="A18" s="79"/>
      <c r="C18" s="169">
        <v>6</v>
      </c>
      <c r="D18" s="160" t="s">
        <v>135</v>
      </c>
      <c r="E18" s="197"/>
      <c r="F18" s="186"/>
      <c r="G18" s="261" t="s">
        <v>193</v>
      </c>
      <c r="H18" s="261"/>
      <c r="I18" s="261"/>
      <c r="J18" s="203"/>
      <c r="K18" s="152"/>
      <c r="L18" s="142"/>
      <c r="M18" s="142"/>
      <c r="N18" s="142"/>
      <c r="O18" s="142"/>
      <c r="P18" s="142"/>
      <c r="Q18" s="142"/>
      <c r="R18" s="142"/>
      <c r="S18" s="142"/>
      <c r="T18" s="142"/>
    </row>
    <row r="19" spans="1:20" ht="15.5" x14ac:dyDescent="0.35">
      <c r="A19" s="79"/>
      <c r="C19" s="169">
        <v>7</v>
      </c>
      <c r="D19" s="160" t="s">
        <v>136</v>
      </c>
      <c r="E19" s="189"/>
      <c r="F19" s="190"/>
      <c r="G19" s="261" t="s">
        <v>193</v>
      </c>
      <c r="H19" s="261"/>
      <c r="I19" s="261"/>
      <c r="J19" s="163"/>
      <c r="K19" s="152"/>
      <c r="L19" s="142"/>
      <c r="M19" s="142"/>
      <c r="N19" s="142"/>
      <c r="O19" s="142"/>
      <c r="P19" s="142"/>
      <c r="Q19" s="142"/>
      <c r="R19" s="142"/>
      <c r="S19" s="142"/>
      <c r="T19" s="142"/>
    </row>
    <row r="20" spans="1:20" ht="15.5" x14ac:dyDescent="0.35">
      <c r="A20" s="79"/>
      <c r="C20" s="169">
        <v>8</v>
      </c>
      <c r="D20" s="160" t="s">
        <v>137</v>
      </c>
      <c r="E20" s="189"/>
      <c r="F20" s="189"/>
      <c r="G20" s="262" t="s">
        <v>193</v>
      </c>
      <c r="H20" s="262"/>
      <c r="I20" s="262"/>
      <c r="J20" s="163"/>
      <c r="K20" s="152"/>
      <c r="L20" s="142"/>
      <c r="M20" s="142"/>
      <c r="N20" s="142"/>
      <c r="O20" s="142"/>
      <c r="P20" s="142"/>
      <c r="Q20" s="142"/>
      <c r="R20" s="142"/>
      <c r="S20" s="142"/>
      <c r="T20" s="142"/>
    </row>
    <row r="21" spans="1:20" ht="15.5" x14ac:dyDescent="0.35">
      <c r="A21" s="79"/>
      <c r="C21" s="161"/>
      <c r="D21" s="185"/>
      <c r="E21" s="162"/>
      <c r="F21" s="162"/>
      <c r="G21" s="222"/>
      <c r="H21" s="222"/>
      <c r="I21" s="222"/>
      <c r="J21" s="163"/>
      <c r="K21" s="152"/>
      <c r="L21" s="142"/>
      <c r="M21" s="142"/>
      <c r="N21" s="142"/>
      <c r="O21" s="142"/>
      <c r="P21" s="142"/>
      <c r="Q21" s="142"/>
      <c r="R21" s="142"/>
      <c r="S21" s="142"/>
      <c r="T21" s="142"/>
    </row>
    <row r="22" spans="1:20" ht="15.5" x14ac:dyDescent="0.35">
      <c r="A22" s="79"/>
      <c r="C22" s="161"/>
      <c r="D22" s="296" t="s">
        <v>37</v>
      </c>
      <c r="E22" s="162"/>
      <c r="F22" s="162"/>
      <c r="G22" s="222"/>
      <c r="H22" s="222"/>
      <c r="I22" s="222"/>
      <c r="J22" s="163"/>
      <c r="K22" s="152"/>
      <c r="L22" s="142"/>
      <c r="M22" s="142"/>
      <c r="N22" s="142"/>
      <c r="O22" s="142"/>
      <c r="P22" s="142"/>
      <c r="Q22" s="142"/>
      <c r="R22" s="142"/>
      <c r="S22" s="142"/>
      <c r="T22" s="142"/>
    </row>
    <row r="23" spans="1:20" ht="15.5" x14ac:dyDescent="0.35">
      <c r="A23" s="79"/>
      <c r="C23" s="169">
        <v>9</v>
      </c>
      <c r="D23" s="160" t="s">
        <v>138</v>
      </c>
      <c r="E23" s="197"/>
      <c r="F23" s="186"/>
      <c r="G23" s="230"/>
      <c r="H23" s="230" t="s">
        <v>193</v>
      </c>
      <c r="I23" s="230"/>
      <c r="J23" s="163"/>
      <c r="K23" s="152"/>
      <c r="L23" s="142"/>
      <c r="M23" s="142"/>
      <c r="N23" s="142"/>
      <c r="O23" s="142"/>
      <c r="P23" s="142"/>
      <c r="Q23" s="142"/>
      <c r="R23" s="142"/>
      <c r="S23" s="142"/>
      <c r="T23" s="142"/>
    </row>
    <row r="24" spans="1:20" ht="15.5" x14ac:dyDescent="0.35">
      <c r="A24" s="79"/>
      <c r="C24" s="169">
        <v>10</v>
      </c>
      <c r="D24" s="160" t="s">
        <v>139</v>
      </c>
      <c r="E24" s="197"/>
      <c r="F24" s="186"/>
      <c r="G24" s="230" t="s">
        <v>193</v>
      </c>
      <c r="H24" s="230"/>
      <c r="I24" s="230"/>
      <c r="J24" s="163"/>
      <c r="K24" s="152"/>
      <c r="L24" s="142"/>
      <c r="M24" s="142"/>
      <c r="N24" s="142"/>
      <c r="O24" s="142"/>
      <c r="P24" s="142"/>
      <c r="Q24" s="142"/>
      <c r="R24" s="142"/>
      <c r="S24" s="142"/>
      <c r="T24" s="142"/>
    </row>
    <row r="25" spans="1:20" ht="15.5" x14ac:dyDescent="0.35">
      <c r="A25" s="79"/>
      <c r="C25" s="169">
        <v>11</v>
      </c>
      <c r="D25" s="160" t="s">
        <v>140</v>
      </c>
      <c r="E25" s="197"/>
      <c r="F25" s="186"/>
      <c r="G25" s="230" t="s">
        <v>193</v>
      </c>
      <c r="H25" s="230"/>
      <c r="I25" s="230"/>
      <c r="J25" s="163"/>
      <c r="K25" s="152"/>
      <c r="L25" s="142"/>
      <c r="M25" s="142"/>
      <c r="N25" s="142"/>
      <c r="O25" s="142"/>
      <c r="P25" s="142"/>
      <c r="Q25" s="142"/>
      <c r="R25" s="142"/>
      <c r="S25" s="142"/>
      <c r="T25" s="142"/>
    </row>
    <row r="26" spans="1:20" ht="15.5" x14ac:dyDescent="0.35">
      <c r="A26" s="79"/>
      <c r="C26" s="169">
        <v>12</v>
      </c>
      <c r="D26" s="207" t="s">
        <v>141</v>
      </c>
      <c r="E26" s="197"/>
      <c r="F26" s="186"/>
      <c r="G26" s="230" t="s">
        <v>193</v>
      </c>
      <c r="H26" s="230"/>
      <c r="I26" s="230"/>
      <c r="J26" s="163"/>
      <c r="K26" s="152"/>
      <c r="L26" s="142"/>
      <c r="M26" s="142"/>
      <c r="N26" s="142"/>
      <c r="O26" s="142"/>
      <c r="P26" s="142"/>
      <c r="Q26" s="142"/>
      <c r="R26" s="142"/>
      <c r="S26" s="142"/>
      <c r="T26" s="142"/>
    </row>
    <row r="27" spans="1:20" ht="15.5" x14ac:dyDescent="0.35">
      <c r="A27" s="79"/>
      <c r="C27" s="169">
        <v>13</v>
      </c>
      <c r="D27" s="160" t="s">
        <v>142</v>
      </c>
      <c r="E27" s="197"/>
      <c r="F27" s="186"/>
      <c r="G27" s="230" t="s">
        <v>193</v>
      </c>
      <c r="H27" s="230"/>
      <c r="I27" s="230"/>
      <c r="J27" s="163"/>
      <c r="K27" s="152"/>
      <c r="L27" s="142"/>
      <c r="M27" s="142"/>
      <c r="N27" s="142"/>
      <c r="O27" s="142"/>
      <c r="P27" s="142"/>
      <c r="Q27" s="142"/>
      <c r="R27" s="142"/>
      <c r="S27" s="142"/>
      <c r="T27" s="142"/>
    </row>
    <row r="28" spans="1:20" ht="15.5" x14ac:dyDescent="0.35">
      <c r="A28" s="79"/>
      <c r="C28" s="169">
        <v>14</v>
      </c>
      <c r="D28" s="160" t="s">
        <v>143</v>
      </c>
      <c r="E28" s="197"/>
      <c r="F28" s="186"/>
      <c r="G28" s="230" t="s">
        <v>193</v>
      </c>
      <c r="H28" s="230"/>
      <c r="I28" s="230"/>
      <c r="J28" s="163"/>
      <c r="K28" s="152"/>
      <c r="L28" s="142"/>
      <c r="M28" s="142"/>
      <c r="N28" s="142"/>
      <c r="O28" s="142"/>
      <c r="P28" s="142"/>
      <c r="Q28" s="142"/>
      <c r="R28" s="142"/>
      <c r="S28" s="142"/>
      <c r="T28" s="142"/>
    </row>
    <row r="29" spans="1:20" ht="15.5" x14ac:dyDescent="0.35">
      <c r="A29" s="79"/>
      <c r="C29" s="291"/>
      <c r="D29" s="208"/>
      <c r="E29" s="292"/>
      <c r="F29" s="292"/>
      <c r="G29" s="293"/>
      <c r="H29" s="293"/>
      <c r="I29" s="293"/>
      <c r="J29" s="163"/>
      <c r="K29" s="152"/>
      <c r="L29" s="142"/>
      <c r="M29" s="142"/>
      <c r="N29" s="142"/>
      <c r="O29" s="142"/>
      <c r="P29" s="142"/>
      <c r="Q29" s="142"/>
      <c r="R29" s="142"/>
      <c r="S29" s="142"/>
      <c r="T29" s="142"/>
    </row>
    <row r="30" spans="1:20" ht="15.5" x14ac:dyDescent="0.35">
      <c r="A30" s="79"/>
      <c r="C30" s="291"/>
      <c r="D30" s="299" t="s">
        <v>144</v>
      </c>
      <c r="E30" s="292"/>
      <c r="F30" s="292"/>
      <c r="G30" s="293"/>
      <c r="H30" s="293"/>
      <c r="I30" s="293"/>
      <c r="J30" s="163"/>
      <c r="K30" s="152"/>
      <c r="L30" s="142"/>
      <c r="M30" s="142"/>
      <c r="N30" s="142"/>
      <c r="O30" s="142"/>
      <c r="P30" s="142"/>
      <c r="Q30" s="142"/>
      <c r="R30" s="142"/>
      <c r="S30" s="142"/>
      <c r="T30" s="142"/>
    </row>
    <row r="31" spans="1:20" ht="15.5" x14ac:dyDescent="0.35">
      <c r="A31" s="79"/>
      <c r="C31" s="169">
        <v>15</v>
      </c>
      <c r="D31" s="160" t="s">
        <v>153</v>
      </c>
      <c r="E31" s="197"/>
      <c r="F31" s="186"/>
      <c r="G31" s="230" t="s">
        <v>193</v>
      </c>
      <c r="H31" s="230"/>
      <c r="I31" s="230"/>
      <c r="J31" s="163"/>
      <c r="K31" s="152"/>
      <c r="L31" s="142"/>
      <c r="M31" s="142"/>
      <c r="N31" s="142"/>
      <c r="O31" s="142"/>
      <c r="P31" s="142"/>
      <c r="Q31" s="142"/>
      <c r="R31" s="142"/>
      <c r="S31" s="142"/>
      <c r="T31" s="142"/>
    </row>
    <row r="32" spans="1:20" ht="15.5" x14ac:dyDescent="0.35">
      <c r="A32" s="79"/>
      <c r="C32" s="169">
        <v>16</v>
      </c>
      <c r="D32" s="160" t="s">
        <v>145</v>
      </c>
      <c r="E32" s="197"/>
      <c r="F32" s="186"/>
      <c r="G32" s="230" t="s">
        <v>193</v>
      </c>
      <c r="H32" s="230"/>
      <c r="I32" s="230"/>
      <c r="J32" s="163"/>
      <c r="K32" s="152"/>
      <c r="L32" s="142"/>
      <c r="M32" s="142"/>
      <c r="N32" s="142"/>
      <c r="O32" s="142"/>
      <c r="P32" s="142"/>
      <c r="Q32" s="142"/>
      <c r="R32" s="142"/>
      <c r="S32" s="142"/>
      <c r="T32" s="142"/>
    </row>
    <row r="33" spans="1:20" ht="15.5" x14ac:dyDescent="0.35">
      <c r="A33" s="79"/>
      <c r="C33" s="169">
        <v>17</v>
      </c>
      <c r="D33" s="160" t="s">
        <v>146</v>
      </c>
      <c r="E33" s="197"/>
      <c r="F33" s="186"/>
      <c r="G33" s="230" t="s">
        <v>193</v>
      </c>
      <c r="H33" s="230"/>
      <c r="I33" s="230"/>
      <c r="J33" s="163"/>
      <c r="K33" s="152"/>
      <c r="L33" s="142"/>
      <c r="M33" s="142"/>
      <c r="N33" s="142"/>
      <c r="O33" s="142"/>
      <c r="P33" s="142"/>
      <c r="Q33" s="142"/>
      <c r="R33" s="142"/>
      <c r="S33" s="142"/>
      <c r="T33" s="142"/>
    </row>
    <row r="34" spans="1:20" ht="15.5" x14ac:dyDescent="0.35">
      <c r="A34" s="79"/>
      <c r="C34" s="169">
        <v>18</v>
      </c>
      <c r="D34" s="160" t="s">
        <v>147</v>
      </c>
      <c r="E34" s="197"/>
      <c r="F34" s="186"/>
      <c r="G34" s="230" t="s">
        <v>193</v>
      </c>
      <c r="H34" s="230"/>
      <c r="I34" s="230"/>
      <c r="J34" s="163"/>
      <c r="K34" s="152"/>
      <c r="L34" s="142"/>
      <c r="M34" s="142"/>
      <c r="N34" s="142"/>
      <c r="O34" s="142"/>
      <c r="P34" s="142"/>
      <c r="Q34" s="142"/>
      <c r="R34" s="142"/>
      <c r="S34" s="142"/>
      <c r="T34" s="142"/>
    </row>
    <row r="35" spans="1:20" ht="15.5" x14ac:dyDescent="0.35">
      <c r="A35" s="79"/>
      <c r="C35" s="169">
        <v>19</v>
      </c>
      <c r="D35" s="160" t="s">
        <v>148</v>
      </c>
      <c r="E35" s="197"/>
      <c r="F35" s="186"/>
      <c r="G35" s="230" t="s">
        <v>193</v>
      </c>
      <c r="H35" s="230"/>
      <c r="I35" s="230" t="s">
        <v>196</v>
      </c>
      <c r="J35" s="163"/>
      <c r="K35" s="152"/>
      <c r="L35" s="142"/>
      <c r="M35" s="142"/>
      <c r="N35" s="142"/>
      <c r="O35" s="142"/>
      <c r="P35" s="142"/>
      <c r="Q35" s="142"/>
      <c r="R35" s="142"/>
      <c r="S35" s="142"/>
      <c r="T35" s="142"/>
    </row>
    <row r="36" spans="1:20" ht="15.5" x14ac:dyDescent="0.35">
      <c r="A36" s="79"/>
      <c r="C36" s="169">
        <v>20</v>
      </c>
      <c r="D36" s="160" t="s">
        <v>152</v>
      </c>
      <c r="E36" s="197"/>
      <c r="F36" s="186"/>
      <c r="G36" s="230" t="s">
        <v>193</v>
      </c>
      <c r="H36" s="230"/>
      <c r="I36" s="230"/>
      <c r="J36" s="163"/>
      <c r="K36" s="152"/>
      <c r="L36" s="142"/>
      <c r="M36" s="142"/>
      <c r="N36" s="142"/>
      <c r="O36" s="142"/>
      <c r="P36" s="142"/>
      <c r="Q36" s="142"/>
      <c r="R36" s="142"/>
      <c r="S36" s="142"/>
      <c r="T36" s="142"/>
    </row>
    <row r="37" spans="1:20" ht="15.5" x14ac:dyDescent="0.35">
      <c r="A37" s="79"/>
      <c r="C37" s="169">
        <v>21</v>
      </c>
      <c r="D37" s="160" t="s">
        <v>149</v>
      </c>
      <c r="E37" s="197"/>
      <c r="F37" s="186"/>
      <c r="G37" s="230" t="s">
        <v>193</v>
      </c>
      <c r="H37" s="230"/>
      <c r="I37" s="230"/>
      <c r="J37" s="163"/>
      <c r="K37" s="152"/>
      <c r="L37" s="142"/>
      <c r="M37" s="142"/>
      <c r="N37" s="142"/>
      <c r="O37" s="142"/>
      <c r="P37" s="142"/>
      <c r="Q37" s="142"/>
      <c r="R37" s="142"/>
      <c r="S37" s="142"/>
      <c r="T37" s="142"/>
    </row>
    <row r="38" spans="1:20" ht="15.5" x14ac:dyDescent="0.35">
      <c r="A38" s="79"/>
      <c r="C38" s="169">
        <v>22</v>
      </c>
      <c r="D38" s="160" t="s">
        <v>151</v>
      </c>
      <c r="E38" s="197"/>
      <c r="F38" s="186"/>
      <c r="G38" s="230" t="s">
        <v>193</v>
      </c>
      <c r="H38" s="230"/>
      <c r="I38" s="230"/>
      <c r="J38" s="163"/>
      <c r="K38" s="152"/>
      <c r="L38" s="142"/>
      <c r="M38" s="142"/>
      <c r="N38" s="142"/>
      <c r="O38" s="142"/>
      <c r="P38" s="142"/>
      <c r="Q38" s="142"/>
      <c r="R38" s="142"/>
      <c r="S38" s="142"/>
      <c r="T38" s="142"/>
    </row>
    <row r="39" spans="1:20" ht="15.5" x14ac:dyDescent="0.35">
      <c r="A39" s="79"/>
      <c r="C39" s="158">
        <v>23</v>
      </c>
      <c r="D39" s="206" t="s">
        <v>150</v>
      </c>
      <c r="E39" s="197"/>
      <c r="F39" s="186"/>
      <c r="G39" s="230" t="s">
        <v>193</v>
      </c>
      <c r="H39" s="230"/>
      <c r="I39" s="230"/>
      <c r="J39" s="163"/>
      <c r="K39" s="152"/>
      <c r="L39" s="142"/>
      <c r="M39" s="142"/>
      <c r="N39" s="142"/>
      <c r="O39" s="142"/>
      <c r="P39" s="142"/>
      <c r="Q39" s="142"/>
      <c r="R39" s="142"/>
      <c r="S39" s="142"/>
      <c r="T39" s="142"/>
    </row>
    <row r="40" spans="1:20" ht="15.5" x14ac:dyDescent="0.35">
      <c r="A40" s="79"/>
      <c r="C40" s="188"/>
      <c r="D40" s="298"/>
      <c r="E40" s="197"/>
      <c r="F40" s="197"/>
      <c r="G40" s="245"/>
      <c r="H40" s="245"/>
      <c r="I40" s="245"/>
      <c r="J40" s="163"/>
      <c r="K40" s="152"/>
      <c r="L40" s="142"/>
      <c r="M40" s="142"/>
      <c r="N40" s="142"/>
      <c r="O40" s="142"/>
      <c r="P40" s="142"/>
      <c r="Q40" s="142"/>
      <c r="R40" s="142"/>
      <c r="S40" s="142"/>
      <c r="T40" s="142"/>
    </row>
    <row r="41" spans="1:20" ht="15.5" x14ac:dyDescent="0.35">
      <c r="A41" s="79"/>
      <c r="C41" s="294"/>
      <c r="D41" s="301" t="s">
        <v>122</v>
      </c>
      <c r="E41" s="290"/>
      <c r="F41" s="290"/>
      <c r="G41" s="295"/>
      <c r="H41" s="295"/>
      <c r="I41" s="295"/>
      <c r="J41" s="203"/>
      <c r="K41" s="152"/>
      <c r="L41" s="142"/>
      <c r="M41" s="142"/>
      <c r="N41" s="142"/>
      <c r="O41" s="142"/>
      <c r="P41" s="142"/>
      <c r="Q41" s="142"/>
      <c r="R41" s="142"/>
      <c r="S41" s="142"/>
      <c r="T41" s="142"/>
    </row>
    <row r="42" spans="1:20" ht="15.5" x14ac:dyDescent="0.35">
      <c r="A42" s="79"/>
      <c r="C42" s="158">
        <v>24</v>
      </c>
      <c r="D42" s="160" t="s">
        <v>129</v>
      </c>
      <c r="E42" s="189"/>
      <c r="F42" s="190"/>
      <c r="G42" s="262" t="s">
        <v>193</v>
      </c>
      <c r="H42" s="262" t="s">
        <v>196</v>
      </c>
      <c r="I42" s="262"/>
      <c r="J42" s="203"/>
      <c r="K42" s="152"/>
      <c r="L42" s="142"/>
      <c r="M42" s="142"/>
      <c r="N42" s="142"/>
      <c r="O42" s="142"/>
      <c r="P42" s="142"/>
      <c r="Q42" s="142"/>
      <c r="R42" s="142"/>
      <c r="S42" s="142"/>
      <c r="T42" s="142"/>
    </row>
    <row r="43" spans="1:20" ht="15.5" x14ac:dyDescent="0.35">
      <c r="A43" s="79"/>
      <c r="C43" s="158">
        <v>25</v>
      </c>
      <c r="D43" s="160" t="s">
        <v>154</v>
      </c>
      <c r="E43" s="185"/>
      <c r="F43" s="190"/>
      <c r="G43" s="261" t="s">
        <v>193</v>
      </c>
      <c r="H43" s="261" t="s">
        <v>196</v>
      </c>
      <c r="I43" s="261"/>
      <c r="J43" s="203"/>
      <c r="K43" s="152"/>
      <c r="L43" s="142"/>
      <c r="M43" s="142"/>
      <c r="N43" s="142"/>
      <c r="O43" s="142"/>
      <c r="P43" s="142"/>
      <c r="Q43" s="142"/>
      <c r="R43" s="142"/>
      <c r="S43" s="142"/>
      <c r="T43" s="142"/>
    </row>
    <row r="44" spans="1:20" ht="15.5" x14ac:dyDescent="0.35">
      <c r="A44" s="79"/>
      <c r="C44" s="158">
        <v>26</v>
      </c>
      <c r="D44" s="160" t="s">
        <v>99</v>
      </c>
      <c r="E44" s="189"/>
      <c r="F44" s="190"/>
      <c r="G44" s="262"/>
      <c r="H44" s="262" t="s">
        <v>193</v>
      </c>
      <c r="I44" s="262"/>
      <c r="J44" s="203"/>
      <c r="K44" s="152"/>
      <c r="L44" s="142"/>
      <c r="M44" s="142"/>
      <c r="N44" s="142"/>
      <c r="O44" s="142"/>
      <c r="P44" s="142"/>
      <c r="Q44" s="142"/>
      <c r="R44" s="142"/>
      <c r="S44" s="142"/>
      <c r="T44" s="142"/>
    </row>
    <row r="45" spans="1:20" ht="15.5" x14ac:dyDescent="0.35">
      <c r="A45" s="79"/>
      <c r="C45" s="158">
        <v>27</v>
      </c>
      <c r="D45" s="207" t="s">
        <v>155</v>
      </c>
      <c r="E45" s="208"/>
      <c r="F45" s="209"/>
      <c r="G45" s="262" t="s">
        <v>193</v>
      </c>
      <c r="H45" s="262"/>
      <c r="I45" s="262"/>
      <c r="J45" s="203"/>
      <c r="K45" s="152"/>
      <c r="L45" s="142"/>
      <c r="M45" s="142"/>
      <c r="N45" s="142"/>
      <c r="O45" s="142"/>
      <c r="P45" s="142"/>
      <c r="Q45" s="142"/>
      <c r="R45" s="142"/>
      <c r="S45" s="142"/>
      <c r="T45" s="142"/>
    </row>
    <row r="46" spans="1:20" ht="15.5" x14ac:dyDescent="0.35">
      <c r="A46" s="79"/>
      <c r="C46" s="158">
        <v>28</v>
      </c>
      <c r="D46" s="160" t="s">
        <v>168</v>
      </c>
      <c r="E46" s="208"/>
      <c r="F46" s="209"/>
      <c r="G46" s="262" t="s">
        <v>193</v>
      </c>
      <c r="H46" s="262"/>
      <c r="I46" s="262"/>
      <c r="J46" s="203"/>
      <c r="K46" s="152"/>
      <c r="L46" s="142"/>
      <c r="M46" s="142"/>
      <c r="N46" s="142"/>
      <c r="O46" s="142"/>
      <c r="P46" s="142"/>
      <c r="Q46" s="142"/>
      <c r="R46" s="142"/>
      <c r="S46" s="142"/>
      <c r="T46" s="142"/>
    </row>
    <row r="47" spans="1:20" ht="15.5" x14ac:dyDescent="0.35">
      <c r="A47" s="79"/>
      <c r="C47" s="158">
        <v>29</v>
      </c>
      <c r="D47" s="210" t="s">
        <v>156</v>
      </c>
      <c r="E47" s="189"/>
      <c r="F47" s="190"/>
      <c r="G47" s="262" t="s">
        <v>193</v>
      </c>
      <c r="H47" s="262"/>
      <c r="I47" s="262"/>
      <c r="J47" s="203"/>
      <c r="K47" s="152"/>
      <c r="L47" s="142"/>
      <c r="M47" s="142"/>
      <c r="N47" s="142"/>
      <c r="O47" s="142"/>
      <c r="P47" s="142"/>
      <c r="Q47" s="142"/>
      <c r="R47" s="142"/>
      <c r="S47" s="142"/>
      <c r="T47" s="142"/>
    </row>
    <row r="48" spans="1:20" ht="15.5" x14ac:dyDescent="0.35">
      <c r="A48" s="79"/>
      <c r="C48" s="158">
        <v>30</v>
      </c>
      <c r="D48" s="160" t="s">
        <v>130</v>
      </c>
      <c r="E48" s="206"/>
      <c r="F48" s="211"/>
      <c r="G48" s="262" t="s">
        <v>193</v>
      </c>
      <c r="H48" s="262"/>
      <c r="I48" s="262"/>
      <c r="J48" s="203"/>
      <c r="K48" s="152"/>
      <c r="L48" s="142"/>
      <c r="M48" s="142"/>
      <c r="N48" s="142"/>
      <c r="O48" s="142"/>
      <c r="P48" s="142"/>
      <c r="Q48" s="142"/>
      <c r="R48" s="142"/>
      <c r="S48" s="142"/>
      <c r="T48" s="142"/>
    </row>
    <row r="49" spans="1:20" ht="15.5" x14ac:dyDescent="0.35">
      <c r="A49" s="79"/>
      <c r="C49" s="289">
        <v>31</v>
      </c>
      <c r="D49" s="302" t="s">
        <v>157</v>
      </c>
      <c r="E49" s="185"/>
      <c r="F49" s="303"/>
      <c r="G49" s="304"/>
      <c r="H49" s="304"/>
      <c r="I49" s="304" t="s">
        <v>193</v>
      </c>
      <c r="J49" s="163"/>
      <c r="K49" s="152"/>
      <c r="L49" s="142"/>
      <c r="M49" s="142"/>
      <c r="N49" s="142"/>
      <c r="O49" s="142"/>
      <c r="P49" s="142"/>
      <c r="Q49" s="142"/>
      <c r="R49" s="142"/>
      <c r="S49" s="142"/>
      <c r="T49" s="142"/>
    </row>
    <row r="50" spans="1:20" ht="15.5" x14ac:dyDescent="0.35">
      <c r="A50" s="79"/>
      <c r="C50" s="188"/>
      <c r="D50" s="189"/>
      <c r="E50" s="189"/>
      <c r="F50" s="189"/>
      <c r="G50" s="245"/>
      <c r="H50" s="245"/>
      <c r="I50" s="245"/>
      <c r="J50" s="163"/>
      <c r="K50" s="152"/>
      <c r="L50" s="142"/>
      <c r="M50" s="142"/>
      <c r="N50" s="142"/>
      <c r="O50" s="142"/>
      <c r="P50" s="142"/>
      <c r="Q50" s="142"/>
      <c r="R50" s="142"/>
      <c r="S50" s="142"/>
      <c r="T50" s="142"/>
    </row>
    <row r="51" spans="1:20" ht="15.5" x14ac:dyDescent="0.35">
      <c r="A51" s="79"/>
      <c r="C51" s="161"/>
      <c r="D51" s="296" t="s">
        <v>38</v>
      </c>
      <c r="E51" s="192"/>
      <c r="F51" s="192"/>
      <c r="G51" s="222"/>
      <c r="H51" s="222"/>
      <c r="I51" s="222"/>
      <c r="J51" s="203"/>
      <c r="K51" s="152"/>
      <c r="L51" s="142"/>
      <c r="M51" s="142"/>
      <c r="N51" s="142"/>
      <c r="O51" s="142"/>
      <c r="P51" s="142"/>
      <c r="Q51" s="142"/>
      <c r="R51" s="142"/>
      <c r="S51" s="142"/>
      <c r="T51" s="142"/>
    </row>
    <row r="52" spans="1:20" ht="15.5" x14ac:dyDescent="0.35">
      <c r="A52" s="79"/>
      <c r="C52" s="158">
        <v>32</v>
      </c>
      <c r="D52" s="160" t="s">
        <v>160</v>
      </c>
      <c r="E52" s="214"/>
      <c r="F52" s="215"/>
      <c r="G52" s="230" t="s">
        <v>193</v>
      </c>
      <c r="H52" s="230" t="s">
        <v>196</v>
      </c>
      <c r="I52" s="230"/>
      <c r="J52" s="203"/>
      <c r="K52" s="152"/>
      <c r="L52" s="142"/>
      <c r="M52" s="142"/>
      <c r="N52" s="142"/>
      <c r="O52" s="142"/>
      <c r="P52" s="142"/>
      <c r="Q52" s="142"/>
      <c r="R52" s="142"/>
      <c r="S52" s="142"/>
      <c r="T52" s="142"/>
    </row>
    <row r="53" spans="1:20" ht="15.5" x14ac:dyDescent="0.35">
      <c r="A53" s="79"/>
      <c r="C53" s="158">
        <v>33</v>
      </c>
      <c r="D53" s="160" t="s">
        <v>161</v>
      </c>
      <c r="E53" s="197"/>
      <c r="F53" s="186"/>
      <c r="G53" s="262"/>
      <c r="H53" s="262" t="s">
        <v>193</v>
      </c>
      <c r="I53" s="262"/>
      <c r="J53" s="203"/>
      <c r="K53" s="152"/>
      <c r="L53" s="142"/>
      <c r="M53" s="142"/>
      <c r="N53" s="142"/>
      <c r="O53" s="142"/>
      <c r="P53" s="142"/>
      <c r="Q53" s="142"/>
      <c r="R53" s="142"/>
      <c r="S53" s="142"/>
      <c r="T53" s="142"/>
    </row>
    <row r="54" spans="1:20" ht="15.5" x14ac:dyDescent="0.35">
      <c r="A54" s="79"/>
      <c r="C54" s="158">
        <v>34</v>
      </c>
      <c r="D54" s="160" t="s">
        <v>162</v>
      </c>
      <c r="E54" s="197"/>
      <c r="F54" s="186"/>
      <c r="G54" s="261" t="s">
        <v>193</v>
      </c>
      <c r="H54" s="261"/>
      <c r="I54" s="261"/>
      <c r="J54" s="203"/>
      <c r="K54" s="152"/>
      <c r="L54" s="142"/>
      <c r="M54" s="142"/>
      <c r="N54" s="142"/>
      <c r="O54" s="142"/>
      <c r="P54" s="142"/>
      <c r="Q54" s="142"/>
      <c r="R54" s="142"/>
      <c r="S54" s="142"/>
      <c r="T54" s="142"/>
    </row>
    <row r="55" spans="1:20" ht="15.5" x14ac:dyDescent="0.35">
      <c r="A55" s="79"/>
      <c r="C55" s="158">
        <v>35</v>
      </c>
      <c r="D55" s="159" t="s">
        <v>159</v>
      </c>
      <c r="E55" s="162"/>
      <c r="F55" s="186"/>
      <c r="G55" s="286" t="s">
        <v>193</v>
      </c>
      <c r="H55" s="262"/>
      <c r="I55" s="261"/>
      <c r="J55" s="203"/>
      <c r="K55" s="152"/>
      <c r="L55" s="142"/>
      <c r="M55" s="142"/>
      <c r="N55" s="142"/>
      <c r="O55" s="142"/>
      <c r="P55" s="142"/>
      <c r="Q55" s="142"/>
      <c r="R55" s="142"/>
      <c r="S55" s="142"/>
      <c r="T55" s="142"/>
    </row>
    <row r="56" spans="1:20" ht="15.5" x14ac:dyDescent="0.35">
      <c r="A56" s="79"/>
      <c r="C56" s="158">
        <v>36</v>
      </c>
      <c r="D56" s="160" t="s">
        <v>163</v>
      </c>
      <c r="E56" s="189"/>
      <c r="F56" s="190"/>
      <c r="G56" s="261" t="s">
        <v>193</v>
      </c>
      <c r="H56" s="261"/>
      <c r="I56" s="261"/>
      <c r="J56" s="203"/>
      <c r="K56" s="152"/>
      <c r="L56" s="142"/>
      <c r="M56" s="142"/>
      <c r="N56" s="142"/>
      <c r="O56" s="142"/>
      <c r="P56" s="142"/>
      <c r="Q56" s="142"/>
      <c r="R56" s="142"/>
      <c r="S56" s="142"/>
      <c r="T56" s="142"/>
    </row>
    <row r="57" spans="1:20" ht="15.5" x14ac:dyDescent="0.35">
      <c r="A57" s="79"/>
      <c r="C57" s="158">
        <v>37</v>
      </c>
      <c r="D57" s="160" t="s">
        <v>100</v>
      </c>
      <c r="E57" s="162"/>
      <c r="F57" s="186"/>
      <c r="G57" s="261" t="s">
        <v>193</v>
      </c>
      <c r="H57" s="261"/>
      <c r="I57" s="261"/>
      <c r="J57" s="203"/>
      <c r="K57" s="152"/>
      <c r="L57" s="142"/>
      <c r="M57" s="142"/>
      <c r="N57" s="142"/>
      <c r="O57" s="142"/>
      <c r="P57" s="142"/>
      <c r="Q57" s="142"/>
      <c r="R57" s="142"/>
      <c r="S57" s="142"/>
      <c r="T57" s="142"/>
    </row>
    <row r="58" spans="1:20" ht="15.5" x14ac:dyDescent="0.35">
      <c r="A58" s="79"/>
      <c r="C58" s="158">
        <v>38</v>
      </c>
      <c r="D58" s="160" t="s">
        <v>164</v>
      </c>
      <c r="E58" s="197"/>
      <c r="F58" s="186"/>
      <c r="G58" s="261" t="s">
        <v>193</v>
      </c>
      <c r="H58" s="262"/>
      <c r="I58" s="261"/>
      <c r="J58" s="164"/>
      <c r="K58" s="152"/>
      <c r="L58" s="142"/>
      <c r="M58" s="142"/>
      <c r="N58" s="142"/>
      <c r="O58" s="142"/>
      <c r="P58" s="142"/>
      <c r="Q58" s="142"/>
      <c r="R58" s="142"/>
      <c r="S58" s="142"/>
      <c r="T58" s="142"/>
    </row>
    <row r="59" spans="1:20" ht="15.5" x14ac:dyDescent="0.35">
      <c r="A59" s="79"/>
      <c r="C59" s="158">
        <v>39</v>
      </c>
      <c r="D59" s="160" t="s">
        <v>165</v>
      </c>
      <c r="E59" s="197"/>
      <c r="F59" s="186"/>
      <c r="G59" s="262" t="s">
        <v>193</v>
      </c>
      <c r="H59" s="262"/>
      <c r="I59" s="262"/>
      <c r="J59" s="164"/>
      <c r="K59" s="152"/>
      <c r="L59" s="142"/>
      <c r="M59" s="142"/>
      <c r="N59" s="142"/>
      <c r="O59" s="142"/>
      <c r="P59" s="142"/>
      <c r="Q59" s="142"/>
      <c r="R59" s="142"/>
      <c r="S59" s="142"/>
      <c r="T59" s="142"/>
    </row>
    <row r="60" spans="1:20" ht="15.5" x14ac:dyDescent="0.35">
      <c r="A60" s="79"/>
      <c r="C60" s="158">
        <v>40</v>
      </c>
      <c r="D60" s="160" t="s">
        <v>166</v>
      </c>
      <c r="E60" s="197"/>
      <c r="F60" s="186"/>
      <c r="G60" s="262" t="s">
        <v>193</v>
      </c>
      <c r="H60" s="262"/>
      <c r="I60" s="262"/>
      <c r="J60" s="164"/>
      <c r="K60" s="152"/>
      <c r="L60" s="142"/>
      <c r="M60" s="142"/>
      <c r="N60" s="142"/>
      <c r="O60" s="142"/>
      <c r="P60" s="142"/>
      <c r="Q60" s="142"/>
      <c r="R60" s="142"/>
      <c r="S60" s="142"/>
      <c r="T60" s="142"/>
    </row>
    <row r="61" spans="1:20" ht="15.5" x14ac:dyDescent="0.35">
      <c r="A61" s="79"/>
      <c r="C61" s="158">
        <v>41</v>
      </c>
      <c r="D61" s="160" t="s">
        <v>167</v>
      </c>
      <c r="E61" s="197"/>
      <c r="F61" s="186"/>
      <c r="G61" s="262" t="s">
        <v>193</v>
      </c>
      <c r="H61" s="262"/>
      <c r="I61" s="262"/>
      <c r="J61" s="164"/>
      <c r="K61" s="152"/>
      <c r="L61" s="142"/>
      <c r="M61" s="142"/>
      <c r="N61" s="142"/>
      <c r="O61" s="142"/>
      <c r="P61" s="142"/>
      <c r="Q61" s="142"/>
      <c r="R61" s="142"/>
      <c r="S61" s="142"/>
      <c r="T61" s="142"/>
    </row>
    <row r="62" spans="1:20" ht="15.5" x14ac:dyDescent="0.35">
      <c r="A62" s="79"/>
      <c r="B62" s="79"/>
      <c r="C62" s="356"/>
      <c r="D62" s="357"/>
      <c r="E62" s="358"/>
      <c r="F62" s="358"/>
      <c r="G62" s="359"/>
      <c r="H62" s="359"/>
      <c r="I62" s="359"/>
      <c r="J62" s="360"/>
      <c r="K62" s="152"/>
      <c r="L62" s="142"/>
      <c r="M62" s="142"/>
      <c r="N62" s="142"/>
      <c r="O62" s="142"/>
      <c r="P62" s="142"/>
      <c r="Q62" s="142"/>
      <c r="R62" s="142"/>
      <c r="S62" s="142"/>
      <c r="T62" s="142"/>
    </row>
    <row r="63" spans="1:20" ht="15.5" x14ac:dyDescent="0.35">
      <c r="A63" s="79"/>
      <c r="B63" s="79"/>
      <c r="C63" s="356"/>
      <c r="D63" s="357"/>
      <c r="E63" s="358"/>
      <c r="F63" s="358"/>
      <c r="G63" s="359"/>
      <c r="H63" s="359"/>
      <c r="I63" s="359"/>
      <c r="J63" s="360"/>
      <c r="K63" s="152"/>
      <c r="L63" s="142"/>
      <c r="M63" s="142"/>
      <c r="N63" s="142"/>
      <c r="O63" s="142"/>
      <c r="P63" s="142"/>
      <c r="Q63" s="142"/>
      <c r="R63" s="142"/>
      <c r="S63" s="142"/>
      <c r="T63" s="142"/>
    </row>
    <row r="64" spans="1:20" ht="15.5" x14ac:dyDescent="0.35">
      <c r="A64" s="346"/>
      <c r="C64" s="161"/>
      <c r="D64" s="185"/>
      <c r="E64" s="162"/>
      <c r="F64" s="162"/>
      <c r="G64" s="288"/>
      <c r="H64" s="288"/>
      <c r="I64" s="288"/>
      <c r="J64" s="164"/>
      <c r="K64" s="347"/>
      <c r="L64" s="142"/>
      <c r="M64" s="142"/>
      <c r="N64" s="142"/>
      <c r="O64" s="142"/>
      <c r="P64" s="142"/>
      <c r="Q64" s="142"/>
      <c r="R64" s="142"/>
      <c r="S64" s="142"/>
      <c r="T64" s="142"/>
    </row>
    <row r="65" spans="1:20" ht="15.5" x14ac:dyDescent="0.35">
      <c r="A65" s="79"/>
      <c r="B65" s="79"/>
      <c r="C65" s="356"/>
      <c r="D65" s="357"/>
      <c r="E65" s="358"/>
      <c r="F65" s="358"/>
      <c r="G65" s="359"/>
      <c r="H65" s="359"/>
      <c r="I65" s="359"/>
      <c r="J65" s="360"/>
      <c r="K65" s="152"/>
      <c r="L65" s="142"/>
      <c r="M65" s="142"/>
      <c r="N65" s="142"/>
      <c r="O65" s="142"/>
      <c r="P65" s="142"/>
      <c r="Q65" s="142"/>
      <c r="R65" s="142"/>
      <c r="S65" s="142"/>
      <c r="T65" s="142"/>
    </row>
    <row r="66" spans="1:20" ht="21" x14ac:dyDescent="0.5">
      <c r="A66" s="79"/>
      <c r="B66" s="79"/>
      <c r="C66" s="356"/>
      <c r="D66" s="363" t="s">
        <v>115</v>
      </c>
      <c r="E66" s="358"/>
      <c r="F66" s="358"/>
      <c r="G66" s="361"/>
      <c r="H66" s="361"/>
      <c r="I66" s="364" t="s">
        <v>177</v>
      </c>
      <c r="J66" s="362"/>
      <c r="K66" s="152"/>
      <c r="L66" s="142"/>
      <c r="M66" s="142"/>
      <c r="N66" s="142"/>
      <c r="O66" s="142"/>
      <c r="P66" s="142"/>
      <c r="Q66" s="142"/>
      <c r="R66" s="142"/>
      <c r="S66" s="142"/>
      <c r="T66" s="142"/>
    </row>
    <row r="67" spans="1:20" ht="18.5" x14ac:dyDescent="0.45">
      <c r="A67" s="79"/>
      <c r="C67" s="336" t="s">
        <v>12</v>
      </c>
      <c r="E67" s="165"/>
      <c r="F67" s="165"/>
      <c r="G67" s="222"/>
      <c r="H67" s="222"/>
      <c r="I67" s="222"/>
      <c r="J67" s="203"/>
      <c r="K67" s="152"/>
      <c r="L67" s="142"/>
      <c r="M67" s="142"/>
      <c r="N67" s="142"/>
      <c r="O67" s="142"/>
      <c r="P67" s="142"/>
      <c r="Q67" s="142"/>
      <c r="R67" s="142"/>
      <c r="S67" s="142"/>
      <c r="T67" s="142"/>
    </row>
    <row r="68" spans="1:20" ht="15.5" x14ac:dyDescent="0.35">
      <c r="A68" s="79"/>
      <c r="C68" s="161"/>
      <c r="D68" s="344" t="s">
        <v>80</v>
      </c>
      <c r="E68" s="193"/>
      <c r="F68" s="193"/>
      <c r="G68" s="259" t="s">
        <v>97</v>
      </c>
      <c r="H68" s="259" t="s">
        <v>98</v>
      </c>
      <c r="I68" s="259" t="s">
        <v>110</v>
      </c>
      <c r="J68" s="203"/>
      <c r="K68" s="152"/>
      <c r="L68" s="142"/>
      <c r="M68" s="142"/>
      <c r="N68" s="142"/>
      <c r="O68" s="142"/>
      <c r="P68" s="142"/>
      <c r="Q68" s="142"/>
      <c r="R68" s="142"/>
      <c r="S68" s="142"/>
      <c r="T68" s="142"/>
    </row>
    <row r="69" spans="1:20" ht="15.5" x14ac:dyDescent="0.35">
      <c r="A69" s="79"/>
      <c r="C69" s="158">
        <v>42</v>
      </c>
      <c r="D69" s="168" t="s">
        <v>101</v>
      </c>
      <c r="E69" s="198"/>
      <c r="F69" s="195"/>
      <c r="G69" s="261" t="s">
        <v>193</v>
      </c>
      <c r="H69" s="261"/>
      <c r="I69" s="261"/>
      <c r="J69" s="203"/>
      <c r="K69" s="152"/>
      <c r="L69" s="142"/>
      <c r="M69" s="142"/>
      <c r="N69" s="142"/>
      <c r="O69" s="142"/>
      <c r="P69" s="142"/>
      <c r="Q69" s="142"/>
      <c r="R69" s="142"/>
      <c r="S69" s="142"/>
      <c r="T69" s="142"/>
    </row>
    <row r="70" spans="1:20" ht="15.5" x14ac:dyDescent="0.35">
      <c r="A70" s="79"/>
      <c r="C70" s="158">
        <v>43</v>
      </c>
      <c r="D70" s="168" t="s">
        <v>102</v>
      </c>
      <c r="E70" s="204"/>
      <c r="F70" s="195"/>
      <c r="G70" s="261" t="s">
        <v>193</v>
      </c>
      <c r="H70" s="261"/>
      <c r="I70" s="261"/>
      <c r="J70" s="203"/>
      <c r="K70" s="152"/>
      <c r="L70" s="142"/>
      <c r="M70" s="142"/>
      <c r="N70" s="142"/>
      <c r="O70" s="142"/>
      <c r="P70" s="142"/>
      <c r="Q70" s="142"/>
      <c r="R70" s="142"/>
      <c r="S70" s="142"/>
      <c r="T70" s="142"/>
    </row>
    <row r="71" spans="1:20" ht="15.5" x14ac:dyDescent="0.35">
      <c r="A71" s="79"/>
      <c r="B71" s="142"/>
      <c r="C71" s="158">
        <v>44</v>
      </c>
      <c r="D71" s="169" t="s">
        <v>103</v>
      </c>
      <c r="E71" s="188"/>
      <c r="F71" s="196"/>
      <c r="G71" s="261" t="s">
        <v>193</v>
      </c>
      <c r="H71" s="261"/>
      <c r="I71" s="261"/>
      <c r="J71" s="163"/>
      <c r="K71" s="152"/>
      <c r="L71" s="142"/>
      <c r="M71" s="142"/>
      <c r="N71" s="142"/>
      <c r="O71" s="142"/>
      <c r="P71" s="142"/>
      <c r="Q71" s="142"/>
      <c r="R71" s="142"/>
      <c r="S71" s="142"/>
      <c r="T71" s="142"/>
    </row>
    <row r="72" spans="1:20" ht="15.5" x14ac:dyDescent="0.35">
      <c r="A72" s="79"/>
      <c r="C72" s="158">
        <v>45</v>
      </c>
      <c r="D72" s="169" t="s">
        <v>105</v>
      </c>
      <c r="E72" s="161"/>
      <c r="F72" s="196"/>
      <c r="G72" s="380" t="s">
        <v>193</v>
      </c>
      <c r="H72" s="262"/>
      <c r="I72" s="261"/>
      <c r="J72" s="154"/>
      <c r="K72" s="152"/>
      <c r="L72" s="142"/>
      <c r="M72" s="142"/>
      <c r="N72" s="142"/>
      <c r="O72" s="142"/>
      <c r="P72" s="142"/>
      <c r="Q72" s="142"/>
      <c r="R72" s="142"/>
      <c r="S72" s="142"/>
      <c r="T72" s="142"/>
    </row>
    <row r="73" spans="1:20" ht="15.5" x14ac:dyDescent="0.35">
      <c r="A73" s="79"/>
      <c r="C73" s="158">
        <v>46</v>
      </c>
      <c r="D73" s="169" t="s">
        <v>104</v>
      </c>
      <c r="E73" s="188"/>
      <c r="F73" s="196"/>
      <c r="G73" s="261" t="s">
        <v>193</v>
      </c>
      <c r="H73" s="262"/>
      <c r="I73" s="262"/>
      <c r="J73" s="203"/>
      <c r="K73" s="152"/>
      <c r="L73" s="142"/>
      <c r="M73" s="142"/>
      <c r="N73" s="142"/>
      <c r="O73" s="142"/>
      <c r="P73" s="142"/>
      <c r="Q73" s="142"/>
      <c r="R73" s="142"/>
      <c r="S73" s="142"/>
      <c r="T73" s="142"/>
    </row>
    <row r="74" spans="1:20" ht="15.5" x14ac:dyDescent="0.35">
      <c r="A74" s="79"/>
      <c r="C74" s="161"/>
      <c r="D74" s="181"/>
      <c r="E74" s="181"/>
      <c r="F74" s="181"/>
      <c r="G74" s="222"/>
      <c r="H74" s="222"/>
      <c r="I74" s="222"/>
      <c r="J74" s="154"/>
      <c r="K74" s="152"/>
      <c r="L74" s="142"/>
      <c r="M74" s="142"/>
      <c r="N74" s="142"/>
      <c r="O74" s="142"/>
      <c r="P74" s="142"/>
      <c r="Q74" s="142"/>
      <c r="R74" s="142"/>
      <c r="S74" s="142"/>
      <c r="T74" s="142"/>
    </row>
    <row r="75" spans="1:20" ht="15.5" x14ac:dyDescent="0.35">
      <c r="A75" s="79"/>
      <c r="C75" s="161"/>
      <c r="D75" s="296" t="s">
        <v>126</v>
      </c>
      <c r="E75" s="192"/>
      <c r="F75" s="192"/>
      <c r="G75" s="219"/>
      <c r="H75" s="219"/>
      <c r="I75" s="219"/>
      <c r="J75" s="203"/>
      <c r="K75" s="152"/>
      <c r="L75" s="142"/>
      <c r="M75" s="142"/>
      <c r="N75" s="142"/>
      <c r="O75" s="142"/>
      <c r="P75" s="142"/>
      <c r="Q75" s="142"/>
      <c r="R75" s="142"/>
      <c r="S75" s="142"/>
      <c r="T75" s="142"/>
    </row>
    <row r="76" spans="1:20" ht="15.5" x14ac:dyDescent="0.35">
      <c r="A76" s="79"/>
      <c r="C76" s="158">
        <v>47</v>
      </c>
      <c r="D76" s="160" t="s">
        <v>171</v>
      </c>
      <c r="E76" s="189"/>
      <c r="F76" s="190"/>
      <c r="G76" s="262" t="s">
        <v>193</v>
      </c>
      <c r="H76" s="262"/>
      <c r="I76" s="262"/>
      <c r="J76" s="163"/>
      <c r="K76" s="152"/>
      <c r="L76" s="142"/>
      <c r="M76" s="142"/>
      <c r="N76" s="142"/>
      <c r="O76" s="142"/>
      <c r="P76" s="142"/>
      <c r="Q76" s="142"/>
      <c r="R76" s="142"/>
      <c r="S76" s="142"/>
      <c r="T76" s="142"/>
    </row>
    <row r="77" spans="1:20" ht="15.5" x14ac:dyDescent="0.35">
      <c r="A77" s="79"/>
      <c r="C77" s="158">
        <v>48</v>
      </c>
      <c r="D77" s="160" t="s">
        <v>172</v>
      </c>
      <c r="E77" s="185"/>
      <c r="F77" s="190"/>
      <c r="G77" s="261" t="s">
        <v>193</v>
      </c>
      <c r="H77" s="261"/>
      <c r="I77" s="261"/>
      <c r="J77" s="163"/>
      <c r="K77" s="152"/>
      <c r="L77" s="142"/>
      <c r="M77" s="142"/>
      <c r="N77" s="142"/>
      <c r="O77" s="142"/>
      <c r="P77" s="142"/>
      <c r="Q77" s="142"/>
      <c r="R77" s="142"/>
      <c r="S77" s="142"/>
      <c r="T77" s="142"/>
    </row>
    <row r="78" spans="1:20" ht="15.5" x14ac:dyDescent="0.35">
      <c r="A78" s="79"/>
      <c r="C78" s="158">
        <v>49</v>
      </c>
      <c r="D78" s="159" t="s">
        <v>173</v>
      </c>
      <c r="E78" s="197"/>
      <c r="F78" s="186"/>
      <c r="G78" s="261" t="s">
        <v>193</v>
      </c>
      <c r="H78" s="261"/>
      <c r="I78" s="261"/>
      <c r="J78" s="167"/>
      <c r="K78" s="152"/>
      <c r="L78" s="142"/>
      <c r="M78" s="142"/>
      <c r="N78" s="142"/>
      <c r="O78" s="142"/>
      <c r="P78" s="142"/>
      <c r="Q78" s="142"/>
      <c r="R78" s="142"/>
      <c r="S78" s="142"/>
      <c r="T78" s="142"/>
    </row>
    <row r="79" spans="1:20" ht="15.5" x14ac:dyDescent="0.35">
      <c r="A79" s="79"/>
      <c r="C79" s="158">
        <v>50</v>
      </c>
      <c r="D79" s="160" t="s">
        <v>106</v>
      </c>
      <c r="E79" s="185"/>
      <c r="F79" s="190"/>
      <c r="G79" s="261"/>
      <c r="H79" s="261" t="s">
        <v>193</v>
      </c>
      <c r="I79" s="261"/>
      <c r="J79" s="167"/>
      <c r="K79" s="152"/>
      <c r="L79" s="142"/>
      <c r="M79" s="142"/>
      <c r="N79" s="142"/>
      <c r="O79" s="142"/>
      <c r="P79" s="142"/>
      <c r="Q79" s="142"/>
      <c r="R79" s="142"/>
      <c r="S79" s="142"/>
      <c r="T79" s="142"/>
    </row>
    <row r="80" spans="1:20" ht="15.5" x14ac:dyDescent="0.35">
      <c r="A80" s="79"/>
      <c r="C80" s="158">
        <v>51</v>
      </c>
      <c r="D80" s="160" t="s">
        <v>174</v>
      </c>
      <c r="E80" s="189"/>
      <c r="F80" s="190"/>
      <c r="G80" s="261" t="s">
        <v>193</v>
      </c>
      <c r="H80" s="261"/>
      <c r="I80" s="261"/>
      <c r="J80" s="164"/>
      <c r="K80" s="152"/>
      <c r="L80" s="142"/>
      <c r="M80" s="142"/>
      <c r="N80" s="142"/>
      <c r="O80" s="142"/>
      <c r="P80" s="142"/>
      <c r="Q80" s="142"/>
      <c r="R80" s="142"/>
      <c r="S80" s="142"/>
      <c r="T80" s="142"/>
    </row>
    <row r="81" spans="1:20" ht="14.5" x14ac:dyDescent="0.35">
      <c r="A81" s="79"/>
      <c r="C81" s="158">
        <v>52</v>
      </c>
      <c r="D81" s="340" t="s">
        <v>175</v>
      </c>
      <c r="E81" s="342"/>
      <c r="F81" s="343"/>
      <c r="G81" s="341" t="s">
        <v>193</v>
      </c>
      <c r="H81" s="341"/>
      <c r="I81" s="341"/>
      <c r="J81" s="154"/>
      <c r="K81" s="152"/>
      <c r="L81" s="142"/>
      <c r="M81" s="142"/>
      <c r="N81" s="142"/>
      <c r="O81" s="142"/>
      <c r="P81" s="142"/>
      <c r="Q81" s="142"/>
      <c r="R81" s="142"/>
      <c r="S81" s="142"/>
      <c r="T81" s="142"/>
    </row>
    <row r="82" spans="1:20" ht="14.5" x14ac:dyDescent="0.35">
      <c r="A82" s="79"/>
      <c r="C82" s="142"/>
      <c r="D82" s="202"/>
      <c r="E82" s="202"/>
      <c r="F82" s="202"/>
      <c r="G82" s="205"/>
      <c r="H82" s="205"/>
      <c r="I82" s="205"/>
      <c r="J82" s="203"/>
      <c r="K82" s="152"/>
      <c r="L82" s="142"/>
      <c r="M82" s="142"/>
      <c r="N82" s="142"/>
      <c r="O82" s="142"/>
      <c r="P82" s="142"/>
      <c r="Q82" s="142"/>
      <c r="R82" s="142"/>
      <c r="S82" s="142"/>
      <c r="T82" s="142"/>
    </row>
    <row r="83" spans="1:20" ht="14.5" x14ac:dyDescent="0.35">
      <c r="A83" s="79"/>
      <c r="B83" s="347"/>
      <c r="C83" s="347"/>
      <c r="D83" s="384" t="s">
        <v>190</v>
      </c>
      <c r="E83" s="348"/>
      <c r="F83" s="348"/>
      <c r="G83" s="383" t="s">
        <v>191</v>
      </c>
      <c r="H83" s="349"/>
      <c r="I83" s="349"/>
      <c r="J83" s="350"/>
      <c r="K83" s="152"/>
      <c r="L83" s="142"/>
      <c r="M83" s="142"/>
      <c r="N83" s="142"/>
      <c r="O83" s="142"/>
      <c r="P83" s="142"/>
      <c r="Q83" s="142"/>
      <c r="R83" s="142"/>
      <c r="S83" s="142"/>
      <c r="T83" s="142"/>
    </row>
    <row r="84" spans="1:20" ht="14.5" x14ac:dyDescent="0.35">
      <c r="A84" s="79"/>
      <c r="B84" s="347"/>
      <c r="C84" s="169">
        <v>53</v>
      </c>
      <c r="D84" s="388" t="s">
        <v>88</v>
      </c>
      <c r="E84" s="386"/>
      <c r="F84" s="387"/>
      <c r="G84" s="389">
        <v>21</v>
      </c>
      <c r="H84" s="349"/>
      <c r="I84" s="349"/>
      <c r="J84" s="350"/>
      <c r="K84" s="152"/>
      <c r="L84" s="142"/>
      <c r="M84" s="142"/>
      <c r="N84" s="142"/>
      <c r="O84" s="142"/>
      <c r="P84" s="142"/>
      <c r="Q84" s="142"/>
      <c r="R84" s="142"/>
      <c r="S84" s="142"/>
      <c r="T84" s="142"/>
    </row>
    <row r="85" spans="1:20" ht="14.5" x14ac:dyDescent="0.35">
      <c r="A85" s="79"/>
      <c r="B85" s="346"/>
      <c r="C85" s="169">
        <v>54</v>
      </c>
      <c r="D85" s="388" t="s">
        <v>90</v>
      </c>
      <c r="E85" s="386"/>
      <c r="F85" s="387"/>
      <c r="G85" s="389">
        <v>5</v>
      </c>
      <c r="H85" s="349"/>
      <c r="I85" s="349"/>
      <c r="J85" s="350"/>
      <c r="K85" s="152"/>
      <c r="L85" s="142"/>
      <c r="M85" s="142"/>
      <c r="N85" s="142"/>
      <c r="O85" s="142"/>
      <c r="P85" s="142"/>
      <c r="Q85" s="142"/>
      <c r="R85" s="142"/>
      <c r="S85" s="142"/>
      <c r="T85" s="142"/>
    </row>
    <row r="86" spans="1:20" ht="14.5" x14ac:dyDescent="0.35">
      <c r="A86" s="79"/>
      <c r="B86" s="346"/>
      <c r="C86" s="169">
        <v>55</v>
      </c>
      <c r="D86" s="388" t="s">
        <v>184</v>
      </c>
      <c r="E86" s="386"/>
      <c r="F86" s="387"/>
      <c r="G86" s="389">
        <v>2</v>
      </c>
      <c r="H86" s="349"/>
      <c r="I86" s="349"/>
      <c r="J86" s="350"/>
      <c r="K86" s="152"/>
      <c r="L86" s="142"/>
      <c r="M86" s="142"/>
      <c r="N86" s="142"/>
      <c r="O86" s="142"/>
      <c r="P86" s="142"/>
      <c r="Q86" s="142"/>
      <c r="R86" s="142"/>
      <c r="S86" s="142"/>
      <c r="T86" s="142"/>
    </row>
    <row r="87" spans="1:20" ht="14.5" x14ac:dyDescent="0.35">
      <c r="A87" s="79"/>
      <c r="B87" s="346"/>
      <c r="C87" s="169">
        <v>56</v>
      </c>
      <c r="D87" s="388" t="s">
        <v>92</v>
      </c>
      <c r="E87" s="386"/>
      <c r="F87" s="387"/>
      <c r="G87" s="389">
        <v>10</v>
      </c>
      <c r="H87" s="349"/>
      <c r="I87" s="349"/>
      <c r="J87" s="351"/>
      <c r="K87" s="152"/>
      <c r="L87" s="142"/>
      <c r="M87" s="142"/>
      <c r="N87" s="142"/>
      <c r="O87" s="142"/>
      <c r="P87" s="142"/>
      <c r="Q87" s="142"/>
      <c r="R87" s="142"/>
      <c r="S87" s="142"/>
      <c r="T87" s="142"/>
    </row>
    <row r="88" spans="1:20" ht="14.5" x14ac:dyDescent="0.35">
      <c r="A88" s="79"/>
      <c r="B88" s="346"/>
      <c r="C88" s="169">
        <v>57</v>
      </c>
      <c r="D88" s="388" t="s">
        <v>183</v>
      </c>
      <c r="E88" s="386"/>
      <c r="F88" s="387"/>
      <c r="G88" s="389">
        <v>14</v>
      </c>
      <c r="H88" s="349"/>
      <c r="I88" s="349"/>
      <c r="J88" s="352"/>
      <c r="K88" s="152"/>
      <c r="L88" s="142"/>
      <c r="M88" s="142"/>
      <c r="N88" s="142"/>
      <c r="O88" s="142"/>
      <c r="P88" s="142"/>
      <c r="Q88" s="142"/>
      <c r="R88" s="142"/>
      <c r="S88" s="142"/>
      <c r="T88" s="142"/>
    </row>
    <row r="89" spans="1:20" ht="14.5" x14ac:dyDescent="0.35">
      <c r="A89" s="79"/>
      <c r="B89" s="346"/>
      <c r="C89" s="169">
        <v>58</v>
      </c>
      <c r="D89" s="388" t="s">
        <v>185</v>
      </c>
      <c r="E89" s="386"/>
      <c r="F89" s="387"/>
      <c r="G89" s="389">
        <v>17</v>
      </c>
      <c r="H89" s="349"/>
      <c r="I89" s="349"/>
      <c r="J89" s="350"/>
      <c r="K89" s="152"/>
      <c r="L89" s="142"/>
      <c r="M89" s="142"/>
      <c r="N89" s="142"/>
      <c r="O89" s="142"/>
      <c r="P89" s="142"/>
      <c r="Q89" s="142"/>
      <c r="R89" s="142"/>
      <c r="S89" s="142"/>
      <c r="T89" s="142"/>
    </row>
    <row r="90" spans="1:20" ht="14.5" x14ac:dyDescent="0.35">
      <c r="A90" s="79"/>
      <c r="B90" s="346"/>
      <c r="C90" s="169">
        <v>59</v>
      </c>
      <c r="D90" s="388" t="s">
        <v>186</v>
      </c>
      <c r="E90" s="386"/>
      <c r="F90" s="387"/>
      <c r="G90" s="389">
        <v>0</v>
      </c>
      <c r="H90" s="349"/>
      <c r="I90" s="349"/>
      <c r="J90" s="350"/>
      <c r="K90" s="152"/>
      <c r="L90" s="142"/>
      <c r="M90" s="142"/>
      <c r="N90" s="142"/>
      <c r="O90" s="142"/>
      <c r="P90" s="142"/>
      <c r="Q90" s="142"/>
      <c r="R90" s="142"/>
      <c r="S90" s="142"/>
      <c r="T90" s="142"/>
    </row>
    <row r="91" spans="1:20" ht="14.5" x14ac:dyDescent="0.35">
      <c r="A91" s="79"/>
      <c r="B91" s="346"/>
      <c r="C91" s="188"/>
      <c r="D91" s="390"/>
      <c r="E91" s="385"/>
      <c r="F91" s="385"/>
      <c r="G91" s="391"/>
      <c r="H91" s="349"/>
      <c r="I91" s="349"/>
      <c r="J91" s="350"/>
      <c r="K91" s="152"/>
      <c r="L91" s="142"/>
      <c r="M91" s="142"/>
      <c r="N91" s="142"/>
      <c r="O91" s="142"/>
      <c r="P91" s="142"/>
      <c r="Q91" s="142"/>
      <c r="R91" s="142"/>
      <c r="S91" s="142"/>
      <c r="T91" s="142"/>
    </row>
    <row r="92" spans="1:20" ht="14.5" x14ac:dyDescent="0.35">
      <c r="A92" s="79"/>
      <c r="B92" s="79"/>
      <c r="C92" s="152"/>
      <c r="D92" s="212"/>
      <c r="E92" s="212"/>
      <c r="F92" s="212"/>
      <c r="G92" s="213"/>
      <c r="H92" s="213"/>
      <c r="I92" s="213"/>
      <c r="J92" s="345"/>
      <c r="K92" s="152"/>
      <c r="L92" s="142"/>
      <c r="M92" s="142"/>
      <c r="N92" s="142"/>
      <c r="O92" s="142"/>
      <c r="P92" s="142"/>
      <c r="Q92" s="142"/>
      <c r="R92" s="142"/>
      <c r="S92" s="142"/>
      <c r="T92" s="142"/>
    </row>
    <row r="93" spans="1:20" ht="14.5" x14ac:dyDescent="0.35">
      <c r="A93" s="79"/>
      <c r="B93" s="79"/>
      <c r="C93" s="152"/>
      <c r="D93" s="212"/>
      <c r="E93" s="212"/>
      <c r="F93" s="212"/>
      <c r="G93" s="213"/>
      <c r="H93" s="213"/>
      <c r="I93" s="213"/>
      <c r="J93" s="345"/>
      <c r="K93" s="152"/>
      <c r="L93" s="142"/>
      <c r="M93" s="142"/>
      <c r="N93" s="142"/>
      <c r="O93" s="142"/>
      <c r="P93" s="142"/>
      <c r="Q93" s="142"/>
      <c r="R93" s="142"/>
      <c r="S93" s="142"/>
      <c r="T93" s="142"/>
    </row>
    <row r="94" spans="1:20" x14ac:dyDescent="0.25">
      <c r="A94" s="346"/>
      <c r="B94" s="346"/>
      <c r="C94" s="347"/>
      <c r="D94" s="348"/>
      <c r="E94" s="348"/>
      <c r="F94" s="348"/>
      <c r="G94" s="349"/>
      <c r="H94" s="349"/>
      <c r="I94" s="349"/>
      <c r="J94" s="353"/>
      <c r="K94" s="347"/>
      <c r="L94" s="142"/>
      <c r="M94" s="142"/>
      <c r="N94" s="142"/>
      <c r="O94" s="142"/>
      <c r="P94" s="142"/>
      <c r="Q94" s="142"/>
      <c r="R94" s="142"/>
      <c r="S94" s="142"/>
      <c r="T94" s="142"/>
    </row>
    <row r="95" spans="1:20" x14ac:dyDescent="0.25">
      <c r="A95" s="346"/>
      <c r="B95" s="346"/>
      <c r="C95" s="347"/>
      <c r="D95" s="348"/>
      <c r="E95" s="348"/>
      <c r="F95" s="348"/>
      <c r="G95" s="349"/>
      <c r="H95" s="349"/>
      <c r="I95" s="349"/>
      <c r="J95" s="353"/>
      <c r="K95" s="347"/>
      <c r="L95" s="142"/>
      <c r="M95" s="142"/>
      <c r="N95" s="142"/>
      <c r="O95" s="142"/>
      <c r="P95" s="142"/>
      <c r="Q95" s="142"/>
      <c r="R95" s="142"/>
      <c r="S95" s="142"/>
      <c r="T95" s="142"/>
    </row>
    <row r="96" spans="1:20" x14ac:dyDescent="0.25">
      <c r="A96" s="346"/>
      <c r="B96" s="346"/>
      <c r="C96" s="347"/>
      <c r="D96" s="348"/>
      <c r="E96" s="348"/>
      <c r="F96" s="348"/>
      <c r="G96" s="349"/>
      <c r="H96" s="349"/>
      <c r="I96" s="349"/>
      <c r="J96" s="353"/>
      <c r="K96" s="347"/>
      <c r="L96" s="142"/>
      <c r="M96" s="142"/>
      <c r="N96" s="142"/>
      <c r="O96" s="142"/>
      <c r="P96" s="142"/>
      <c r="Q96" s="142"/>
      <c r="R96" s="142"/>
      <c r="S96" s="142"/>
      <c r="T96" s="142"/>
    </row>
    <row r="97" spans="1:20" x14ac:dyDescent="0.25">
      <c r="A97" s="346"/>
      <c r="B97" s="346"/>
      <c r="C97" s="347"/>
      <c r="D97" s="348"/>
      <c r="E97" s="348"/>
      <c r="F97" s="348"/>
      <c r="G97" s="349"/>
      <c r="H97" s="349"/>
      <c r="I97" s="349"/>
      <c r="J97" s="353"/>
      <c r="K97" s="347"/>
      <c r="L97" s="142"/>
      <c r="M97" s="142"/>
      <c r="N97" s="142"/>
      <c r="O97" s="142"/>
      <c r="P97" s="142"/>
      <c r="Q97" s="142"/>
      <c r="R97" s="142"/>
      <c r="S97" s="142"/>
      <c r="T97" s="142"/>
    </row>
    <row r="98" spans="1:20" x14ac:dyDescent="0.25">
      <c r="A98" s="346"/>
      <c r="B98" s="346"/>
      <c r="C98" s="347"/>
      <c r="D98" s="348"/>
      <c r="E98" s="348"/>
      <c r="F98" s="348"/>
      <c r="G98" s="349"/>
      <c r="H98" s="349"/>
      <c r="I98" s="349"/>
      <c r="J98" s="353"/>
      <c r="K98" s="347"/>
      <c r="L98" s="142"/>
      <c r="M98" s="142"/>
      <c r="N98" s="142"/>
      <c r="O98" s="142"/>
      <c r="P98" s="142"/>
      <c r="Q98" s="142"/>
      <c r="R98" s="142"/>
      <c r="S98" s="142"/>
      <c r="T98" s="142"/>
    </row>
    <row r="99" spans="1:20" x14ac:dyDescent="0.25">
      <c r="A99" s="346"/>
      <c r="B99" s="346"/>
      <c r="C99" s="346"/>
      <c r="D99" s="354"/>
      <c r="E99" s="354"/>
      <c r="F99" s="354"/>
      <c r="G99" s="355"/>
      <c r="H99" s="355"/>
      <c r="I99" s="355"/>
      <c r="J99" s="353"/>
      <c r="K99" s="347"/>
      <c r="L99" s="142"/>
      <c r="M99" s="142"/>
      <c r="N99" s="142"/>
      <c r="O99" s="142"/>
      <c r="P99" s="142"/>
      <c r="Q99" s="142"/>
      <c r="R99" s="142"/>
      <c r="S99" s="142"/>
      <c r="T99" s="142"/>
    </row>
    <row r="100" spans="1:20" x14ac:dyDescent="0.25">
      <c r="J100" s="145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</row>
    <row r="101" spans="1:20" x14ac:dyDescent="0.25">
      <c r="J101" s="145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</row>
    <row r="102" spans="1:20" x14ac:dyDescent="0.25">
      <c r="J102" s="145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</row>
    <row r="103" spans="1:20" x14ac:dyDescent="0.25">
      <c r="J103" s="145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</row>
    <row r="104" spans="1:20" x14ac:dyDescent="0.25">
      <c r="J104" s="145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</row>
    <row r="105" spans="1:20" x14ac:dyDescent="0.25">
      <c r="J105" s="145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</row>
    <row r="106" spans="1:20" x14ac:dyDescent="0.25">
      <c r="J106" s="145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</row>
    <row r="107" spans="1:20" x14ac:dyDescent="0.25">
      <c r="J107" s="145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</row>
    <row r="108" spans="1:20" x14ac:dyDescent="0.25">
      <c r="J108" s="145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</row>
    <row r="109" spans="1:20" x14ac:dyDescent="0.25">
      <c r="J109" s="145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</row>
    <row r="110" spans="1:20" x14ac:dyDescent="0.25">
      <c r="J110" s="145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</row>
    <row r="111" spans="1:20" x14ac:dyDescent="0.25">
      <c r="J111" s="145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</row>
    <row r="112" spans="1:20" x14ac:dyDescent="0.25">
      <c r="J112" s="145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</row>
  </sheetData>
  <sheetProtection selectLockedCells="1"/>
  <phoneticPr fontId="29" type="noConversion"/>
  <conditionalFormatting sqref="C42:C49 C52:C65 C69:C73 C76:C81">
    <cfRule type="expression" dxfId="9" priority="1" stopIfTrue="1">
      <formula>G42="x"</formula>
    </cfRule>
    <cfRule type="expression" dxfId="8" priority="2" stopIfTrue="1">
      <formula>H42="x"</formula>
    </cfRule>
    <cfRule type="expression" dxfId="7" priority="3" stopIfTrue="1">
      <formula>I42="14"</formula>
    </cfRule>
  </conditionalFormatting>
  <conditionalFormatting sqref="C23:C28 C13:C20 C31:C39">
    <cfRule type="expression" dxfId="6" priority="4" stopIfTrue="1">
      <formula>G13="x"</formula>
    </cfRule>
    <cfRule type="expression" dxfId="5" priority="5" stopIfTrue="1">
      <formula>H13="x"</formula>
    </cfRule>
    <cfRule type="expression" dxfId="4" priority="6" stopIfTrue="1">
      <formula>I13="x"</formula>
    </cfRule>
  </conditionalFormatting>
  <conditionalFormatting sqref="C84:C91">
    <cfRule type="expression" dxfId="3" priority="7" stopIfTrue="1">
      <formula>$G$84&gt;0</formula>
    </cfRule>
  </conditionalFormatting>
  <hyperlinks>
    <hyperlink ref="G4" r:id="rId1"/>
  </hyperlinks>
  <pageMargins left="0.75" right="0.75" top="1" bottom="1" header="0.5" footer="0.5"/>
  <pageSetup paperSize="9" scale="65" orientation="portrait" r:id="rId2"/>
  <headerFooter alignWithMargins="0"/>
  <rowBreaks count="1" manualBreakCount="1">
    <brk id="6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indexed="17"/>
  </sheetPr>
  <dimension ref="A1:O89"/>
  <sheetViews>
    <sheetView zoomScale="70" zoomScaleNormal="85" workbookViewId="0">
      <selection activeCell="V63" sqref="V62:V63"/>
    </sheetView>
  </sheetViews>
  <sheetFormatPr defaultColWidth="9.1796875" defaultRowHeight="12.5" x14ac:dyDescent="0.25"/>
  <cols>
    <col min="1" max="1" width="3.7265625" style="166" customWidth="1"/>
    <col min="2" max="2" width="2.1796875" style="166" customWidth="1"/>
    <col min="3" max="3" width="3.453125" style="166" customWidth="1"/>
    <col min="4" max="4" width="71.7265625" style="179" customWidth="1"/>
    <col min="5" max="5" width="3.26953125" style="180" customWidth="1"/>
    <col min="6" max="6" width="4" style="180" customWidth="1"/>
    <col min="7" max="7" width="3.7265625" style="180" customWidth="1"/>
    <col min="8" max="10" width="2.7265625" style="180" customWidth="1"/>
    <col min="11" max="11" width="12.26953125" style="166" customWidth="1"/>
    <col min="12" max="12" width="23.1796875" style="166" customWidth="1"/>
    <col min="13" max="13" width="3.7265625" style="166" customWidth="1"/>
    <col min="14" max="14" width="2.453125" style="166" customWidth="1"/>
    <col min="15" max="15" width="4" style="166" customWidth="1"/>
    <col min="16" max="16384" width="9.1796875" style="166"/>
  </cols>
  <sheetData>
    <row r="1" spans="1:15" x14ac:dyDescent="0.25">
      <c r="A1" s="170"/>
      <c r="B1" s="170"/>
      <c r="C1" s="170"/>
      <c r="D1" s="171"/>
      <c r="E1" s="172"/>
      <c r="F1" s="172"/>
      <c r="G1" s="172"/>
      <c r="H1" s="172"/>
      <c r="I1" s="172"/>
      <c r="J1" s="172"/>
      <c r="K1" s="170"/>
      <c r="L1" s="170"/>
      <c r="M1" s="170"/>
      <c r="N1" s="170"/>
      <c r="O1" s="170"/>
    </row>
    <row r="2" spans="1:15" ht="21" x14ac:dyDescent="0.5">
      <c r="A2" s="170"/>
      <c r="B2" s="170"/>
      <c r="C2" s="173"/>
      <c r="D2" s="174" t="s">
        <v>114</v>
      </c>
      <c r="E2" s="175"/>
      <c r="F2" s="175"/>
      <c r="G2" s="175"/>
      <c r="H2" s="175"/>
      <c r="I2" s="175"/>
      <c r="J2" s="175"/>
      <c r="K2" s="170"/>
      <c r="L2" s="170"/>
      <c r="M2" s="170"/>
      <c r="N2" s="170"/>
      <c r="O2" s="170"/>
    </row>
    <row r="3" spans="1:15" ht="14.25" customHeight="1" x14ac:dyDescent="0.35">
      <c r="A3" s="170"/>
      <c r="C3" s="216"/>
      <c r="D3" s="216"/>
      <c r="E3" s="217"/>
      <c r="F3" s="217"/>
      <c r="G3" s="217"/>
      <c r="H3" s="217"/>
      <c r="I3" s="217"/>
      <c r="J3" s="217"/>
      <c r="K3" s="218"/>
      <c r="L3" s="218"/>
      <c r="M3" s="218"/>
      <c r="O3" s="170"/>
    </row>
    <row r="4" spans="1:15" ht="15.5" x14ac:dyDescent="0.35">
      <c r="A4" s="170"/>
      <c r="C4" s="216"/>
      <c r="D4" s="216"/>
      <c r="E4" s="217"/>
      <c r="F4" s="217"/>
      <c r="G4" s="217"/>
      <c r="H4" s="219"/>
      <c r="I4" s="219"/>
      <c r="J4" s="219"/>
      <c r="K4" s="218"/>
      <c r="L4" s="218"/>
      <c r="M4" s="218"/>
      <c r="O4" s="170"/>
    </row>
    <row r="5" spans="1:15" ht="15.5" x14ac:dyDescent="0.35">
      <c r="A5" s="170"/>
      <c r="C5" s="220" t="s">
        <v>11</v>
      </c>
      <c r="D5" s="221"/>
      <c r="E5" s="219"/>
      <c r="F5" s="219"/>
      <c r="G5" s="219"/>
      <c r="H5" s="222"/>
      <c r="I5" s="222"/>
      <c r="J5" s="222"/>
      <c r="K5" s="223"/>
      <c r="L5" s="223"/>
      <c r="M5" s="223"/>
      <c r="O5" s="170"/>
    </row>
    <row r="6" spans="1:15" ht="15.5" x14ac:dyDescent="0.35">
      <c r="A6" s="170"/>
      <c r="C6" s="216"/>
      <c r="D6" s="224" t="str">
        <f>Invoerblad!D12</f>
        <v>Tanklokaal</v>
      </c>
      <c r="E6" s="219"/>
      <c r="F6" s="219"/>
      <c r="G6" s="219"/>
      <c r="H6" s="222"/>
      <c r="I6" s="222"/>
      <c r="J6" s="222"/>
      <c r="K6" s="223"/>
      <c r="L6" s="223"/>
      <c r="M6" s="223"/>
      <c r="O6" s="170"/>
    </row>
    <row r="7" spans="1:15" ht="15.5" x14ac:dyDescent="0.35">
      <c r="A7" s="170"/>
      <c r="C7" s="250">
        <f>Invoerblad!C13</f>
        <v>1</v>
      </c>
      <c r="D7" s="226" t="str">
        <f>Invoerblad!D13</f>
        <v>Tanklokaal is schoon en opgeruimd.</v>
      </c>
      <c r="E7" s="227"/>
      <c r="F7" s="228"/>
      <c r="G7" s="229" t="str">
        <f>Invoerblad!G13</f>
        <v>x</v>
      </c>
      <c r="H7" s="229">
        <f>Invoerblad!H13</f>
        <v>0</v>
      </c>
      <c r="I7" s="230">
        <f>Invoerblad!I13</f>
        <v>0</v>
      </c>
      <c r="J7" s="222"/>
      <c r="K7" s="223" t="str">
        <f>IF(G7="x", "","Risico op kiemgetal")</f>
        <v/>
      </c>
      <c r="L7" s="223"/>
      <c r="M7" s="236">
        <f t="shared" ref="M7:M13" si="0">IF(G7="x",1,0)</f>
        <v>1</v>
      </c>
      <c r="O7" s="170"/>
    </row>
    <row r="8" spans="1:15" ht="15.5" x14ac:dyDescent="0.35">
      <c r="A8" s="170"/>
      <c r="C8" s="250">
        <f>Invoerblad!C14</f>
        <v>2</v>
      </c>
      <c r="D8" s="226" t="str">
        <f>Invoerblad!D14</f>
        <v xml:space="preserve">Tanktemperatuur ligt tussen de 3,5 en 4 graden </v>
      </c>
      <c r="E8" s="231"/>
      <c r="F8" s="228"/>
      <c r="G8" s="229" t="str">
        <f>Invoerblad!G14</f>
        <v>x</v>
      </c>
      <c r="H8" s="229">
        <f>Invoerblad!H14</f>
        <v>0</v>
      </c>
      <c r="I8" s="230">
        <f>Invoerblad!I14</f>
        <v>0</v>
      </c>
      <c r="J8" s="222"/>
      <c r="K8" s="223" t="str">
        <f>IF(G8="x", "","Risico op kiemgetal")</f>
        <v/>
      </c>
      <c r="L8" s="223"/>
      <c r="M8" s="236">
        <f t="shared" si="0"/>
        <v>1</v>
      </c>
      <c r="O8" s="170"/>
    </row>
    <row r="9" spans="1:15" ht="15.5" x14ac:dyDescent="0.35">
      <c r="A9" s="170"/>
      <c r="C9" s="250">
        <f>Invoerblad!C15</f>
        <v>3</v>
      </c>
      <c r="D9" s="226" t="str">
        <f>Invoerblad!D15</f>
        <v>Melk is binnen 2,5 uur na melken op 4°C</v>
      </c>
      <c r="E9" s="227"/>
      <c r="F9" s="228"/>
      <c r="G9" s="229" t="str">
        <f>Invoerblad!G15</f>
        <v>x</v>
      </c>
      <c r="H9" s="229">
        <f>Invoerblad!H15</f>
        <v>0</v>
      </c>
      <c r="I9" s="230">
        <f>Invoerblad!I15</f>
        <v>0</v>
      </c>
      <c r="J9" s="222"/>
      <c r="K9" s="223" t="str">
        <f>IF(G9="x", "","Risico op kiemgetal")</f>
        <v/>
      </c>
      <c r="L9" s="223"/>
      <c r="M9" s="236">
        <f t="shared" si="0"/>
        <v>1</v>
      </c>
      <c r="O9" s="170"/>
    </row>
    <row r="10" spans="1:15" ht="15.5" x14ac:dyDescent="0.35">
      <c r="A10" s="170">
        <v>5</v>
      </c>
      <c r="C10" s="250">
        <f>Invoerblad!C16</f>
        <v>4</v>
      </c>
      <c r="D10" s="226" t="str">
        <f>Invoerblad!D16</f>
        <v>Spoelbak is afgesloten of leeg</v>
      </c>
      <c r="E10" s="227"/>
      <c r="F10" s="228"/>
      <c r="G10" s="229" t="str">
        <f>Invoerblad!G16</f>
        <v>x</v>
      </c>
      <c r="H10" s="229">
        <f>Invoerblad!H16</f>
        <v>0</v>
      </c>
      <c r="I10" s="230">
        <f>Invoerblad!I16</f>
        <v>0</v>
      </c>
      <c r="J10" s="222"/>
      <c r="K10" s="223" t="str">
        <f>IF(G10="x", "","Risico op kiemgetal")</f>
        <v/>
      </c>
      <c r="L10" s="223"/>
      <c r="M10" s="236">
        <f t="shared" si="0"/>
        <v>1</v>
      </c>
      <c r="O10" s="170"/>
    </row>
    <row r="11" spans="1:15" ht="15.5" x14ac:dyDescent="0.35">
      <c r="A11" s="170"/>
      <c r="C11" s="250">
        <f>Invoerblad!C17</f>
        <v>5</v>
      </c>
      <c r="D11" s="226" t="str">
        <f>Invoerblad!D17</f>
        <v>Tankvulling na eerste melkmaal meer dan 5%</v>
      </c>
      <c r="E11" s="232"/>
      <c r="F11" s="228"/>
      <c r="G11" s="229" t="str">
        <f>Invoerblad!G17</f>
        <v>x</v>
      </c>
      <c r="H11" s="229">
        <f>Invoerblad!H17</f>
        <v>0</v>
      </c>
      <c r="I11" s="230">
        <f>Invoerblad!I17</f>
        <v>0</v>
      </c>
      <c r="J11" s="222"/>
      <c r="K11" s="223" t="str">
        <f>IF(G11="x", "","Risico op Zuurtegraad")</f>
        <v/>
      </c>
      <c r="L11" s="223"/>
      <c r="M11" s="236">
        <f t="shared" si="0"/>
        <v>1</v>
      </c>
      <c r="O11" s="170"/>
    </row>
    <row r="12" spans="1:15" ht="15.5" x14ac:dyDescent="0.35">
      <c r="A12" s="170"/>
      <c r="C12" s="250">
        <f>Invoerblad!C18</f>
        <v>6</v>
      </c>
      <c r="D12" s="226" t="str">
        <f>Invoerblad!D18</f>
        <v>Tankvulling na 6 melkmalen meer dan 60%</v>
      </c>
      <c r="E12" s="227"/>
      <c r="F12" s="228"/>
      <c r="G12" s="229" t="str">
        <f>Invoerblad!G18</f>
        <v>x</v>
      </c>
      <c r="H12" s="229">
        <f>Invoerblad!H18</f>
        <v>0</v>
      </c>
      <c r="I12" s="230">
        <f>Invoerblad!I18</f>
        <v>0</v>
      </c>
      <c r="J12" s="222"/>
      <c r="K12" s="223" t="str">
        <f>IF(G12="x", "","Risico op chloroform")</f>
        <v/>
      </c>
      <c r="L12" s="223"/>
      <c r="M12" s="236">
        <f t="shared" si="0"/>
        <v>1</v>
      </c>
      <c r="O12" s="170"/>
    </row>
    <row r="13" spans="1:15" ht="15.5" x14ac:dyDescent="0.35">
      <c r="A13" s="170"/>
      <c r="B13" s="184"/>
      <c r="C13" s="250">
        <f>Invoerblad!C19</f>
        <v>7</v>
      </c>
      <c r="D13" s="226" t="str">
        <f>Invoerblad!D19</f>
        <v>Er passen zes melkmalen in de melktank</v>
      </c>
      <c r="E13" s="227"/>
      <c r="F13" s="228"/>
      <c r="G13" s="229" t="str">
        <f>Invoerblad!G19</f>
        <v>x</v>
      </c>
      <c r="H13" s="229">
        <f>Invoerblad!H19</f>
        <v>0</v>
      </c>
      <c r="I13" s="230">
        <f>Invoerblad!I19</f>
        <v>0</v>
      </c>
      <c r="J13" s="222"/>
      <c r="K13" s="223" t="str">
        <f>IF(G13="x", "","Risico op choloform")</f>
        <v/>
      </c>
      <c r="L13" s="223"/>
      <c r="M13" s="236">
        <f t="shared" si="0"/>
        <v>1</v>
      </c>
      <c r="O13" s="170"/>
    </row>
    <row r="14" spans="1:15" ht="15.5" x14ac:dyDescent="0.35">
      <c r="A14" s="170"/>
      <c r="B14" s="184"/>
      <c r="C14" s="250">
        <f>Invoerblad!C20</f>
        <v>8</v>
      </c>
      <c r="D14" s="226" t="str">
        <f>Invoerblad!D20</f>
        <v>Inhoud melktank 5000 liter of meer</v>
      </c>
      <c r="E14" s="227"/>
      <c r="F14" s="228"/>
      <c r="G14" s="229" t="str">
        <f>Invoerblad!G20</f>
        <v>x</v>
      </c>
      <c r="H14" s="229">
        <f>Invoerblad!H20</f>
        <v>0</v>
      </c>
      <c r="I14" s="230">
        <f>Invoerblad!I20</f>
        <v>0</v>
      </c>
      <c r="J14" s="222"/>
      <c r="K14" s="223" t="str">
        <f>IF(G14="x", "","Risico op choloform")</f>
        <v/>
      </c>
      <c r="L14" s="223"/>
      <c r="M14" s="236">
        <f>IF(G14="x",1,0)</f>
        <v>1</v>
      </c>
      <c r="O14" s="170"/>
    </row>
    <row r="15" spans="1:15" ht="15.5" x14ac:dyDescent="0.35">
      <c r="A15" s="170"/>
      <c r="B15" s="184"/>
      <c r="C15" s="306"/>
      <c r="D15" s="232"/>
      <c r="E15" s="232"/>
      <c r="F15" s="232"/>
      <c r="G15" s="222"/>
      <c r="H15" s="222"/>
      <c r="I15" s="222"/>
      <c r="J15" s="222"/>
      <c r="K15" s="223"/>
      <c r="L15" s="223" t="s">
        <v>121</v>
      </c>
      <c r="M15" s="240">
        <f>SUM(M7:M14)-3</f>
        <v>5</v>
      </c>
      <c r="O15" s="170"/>
    </row>
    <row r="16" spans="1:15" ht="15.5" x14ac:dyDescent="0.35">
      <c r="A16" s="170"/>
      <c r="B16" s="184"/>
      <c r="C16" s="307"/>
      <c r="D16" s="232" t="str">
        <f>Invoerblad!D22</f>
        <v>Melksysteem</v>
      </c>
      <c r="E16" s="234"/>
      <c r="F16" s="234"/>
      <c r="G16" s="235"/>
      <c r="H16" s="222"/>
      <c r="I16" s="222"/>
      <c r="J16" s="222"/>
      <c r="K16" s="218"/>
      <c r="L16" s="218"/>
      <c r="M16" s="218"/>
      <c r="O16" s="170"/>
    </row>
    <row r="17" spans="1:15" ht="15.5" x14ac:dyDescent="0.35">
      <c r="A17" s="170"/>
      <c r="B17" s="184"/>
      <c r="C17" s="250">
        <f>Invoerblad!C23</f>
        <v>9</v>
      </c>
      <c r="D17" s="226" t="str">
        <f>Invoerblad!D23</f>
        <v>Tepelvoeringen worden conform de fabrieksnorm vervangen</v>
      </c>
      <c r="E17" s="227"/>
      <c r="F17" s="228"/>
      <c r="G17" s="230">
        <f>Invoerblad!G23</f>
        <v>0</v>
      </c>
      <c r="H17" s="230" t="str">
        <f>Invoerblad!H23</f>
        <v>x</v>
      </c>
      <c r="I17" s="230">
        <f>Invoerblad!I23</f>
        <v>0</v>
      </c>
      <c r="J17" s="222"/>
      <c r="K17" s="223" t="str">
        <f>IF(G17="x", "","Risico op kiemgetal")</f>
        <v>Risico op kiemgetal</v>
      </c>
      <c r="L17" s="223"/>
      <c r="M17" s="236">
        <f t="shared" ref="M17:M22" si="1">IF(G17="x",1,0)</f>
        <v>0</v>
      </c>
      <c r="O17" s="170"/>
    </row>
    <row r="18" spans="1:15" ht="15.5" x14ac:dyDescent="0.35">
      <c r="A18" s="170"/>
      <c r="B18" s="184"/>
      <c r="C18" s="250">
        <f>Invoerblad!C24</f>
        <v>10</v>
      </c>
      <c r="D18" s="226" t="str">
        <f>Invoerblad!D24</f>
        <v xml:space="preserve">Geen leklucht in de melkinstallatie </v>
      </c>
      <c r="E18" s="227"/>
      <c r="F18" s="228"/>
      <c r="G18" s="230" t="str">
        <f>Invoerblad!G24</f>
        <v>x</v>
      </c>
      <c r="H18" s="230">
        <f>Invoerblad!H24</f>
        <v>0</v>
      </c>
      <c r="I18" s="230">
        <f>Invoerblad!I24</f>
        <v>0</v>
      </c>
      <c r="J18" s="222"/>
      <c r="K18" s="223" t="str">
        <f>IF(G18="x", "","Risico op Zuurtegraad")</f>
        <v/>
      </c>
      <c r="L18" s="223"/>
      <c r="M18" s="236">
        <f t="shared" si="1"/>
        <v>1</v>
      </c>
      <c r="O18" s="170"/>
    </row>
    <row r="19" spans="1:15" ht="15.5" x14ac:dyDescent="0.35">
      <c r="A19" s="170"/>
      <c r="B19" s="184"/>
      <c r="C19" s="250">
        <f>Invoerblad!C25</f>
        <v>11</v>
      </c>
      <c r="D19" s="226" t="str">
        <f>Invoerblad!D25</f>
        <v>Voldoende afschot melkleiding</v>
      </c>
      <c r="E19" s="227"/>
      <c r="F19" s="228"/>
      <c r="G19" s="230" t="str">
        <f>Invoerblad!G25</f>
        <v>x</v>
      </c>
      <c r="H19" s="230">
        <f>Invoerblad!H25</f>
        <v>0</v>
      </c>
      <c r="I19" s="230">
        <f>Invoerblad!I25</f>
        <v>0</v>
      </c>
      <c r="J19" s="222"/>
      <c r="K19" s="223" t="str">
        <f>IF(G19="x", "","Risico op Zuurtegraad")</f>
        <v/>
      </c>
      <c r="L19" s="223"/>
      <c r="M19" s="236">
        <f t="shared" si="1"/>
        <v>1</v>
      </c>
      <c r="O19" s="170"/>
    </row>
    <row r="20" spans="1:15" ht="15.5" x14ac:dyDescent="0.35">
      <c r="A20" s="170"/>
      <c r="B20" s="184"/>
      <c r="C20" s="250">
        <f>Invoerblad!C26</f>
        <v>12</v>
      </c>
      <c r="D20" s="226" t="str">
        <f>Invoerblad!D26</f>
        <v>Melkstal, robot of grupstal wordt minimaal twee keer per dag schoongemaakt</v>
      </c>
      <c r="E20" s="227"/>
      <c r="F20" s="238"/>
      <c r="G20" s="230" t="str">
        <f>Invoerblad!G26</f>
        <v>x</v>
      </c>
      <c r="H20" s="230">
        <f>Invoerblad!H26</f>
        <v>0</v>
      </c>
      <c r="I20" s="230">
        <f>Invoerblad!I26</f>
        <v>0</v>
      </c>
      <c r="J20" s="222"/>
      <c r="K20" s="223" t="str">
        <f>IF(G20="x", "","Risico op kiemgetal")</f>
        <v/>
      </c>
      <c r="L20" s="223"/>
      <c r="M20" s="236">
        <f t="shared" si="1"/>
        <v>1</v>
      </c>
      <c r="O20" s="170"/>
    </row>
    <row r="21" spans="1:15" ht="15.5" x14ac:dyDescent="0.35">
      <c r="A21" s="170"/>
      <c r="B21" s="184"/>
      <c r="C21" s="250">
        <f>Invoerblad!C27</f>
        <v>13</v>
      </c>
      <c r="D21" s="226" t="str">
        <f>Invoerblad!D27</f>
        <v>Geen (spoel) water in de melkinstallatie</v>
      </c>
      <c r="E21" s="227"/>
      <c r="F21" s="228"/>
      <c r="G21" s="230" t="str">
        <f>Invoerblad!G27</f>
        <v>x</v>
      </c>
      <c r="H21" s="230">
        <f>Invoerblad!H27</f>
        <v>0</v>
      </c>
      <c r="I21" s="230">
        <f>Invoerblad!I27</f>
        <v>0</v>
      </c>
      <c r="J21" s="222"/>
      <c r="K21" s="223" t="str">
        <f>IF(G21="x", "","Risico op vriespunt")</f>
        <v/>
      </c>
      <c r="L21" s="223"/>
      <c r="M21" s="236">
        <f t="shared" si="1"/>
        <v>1</v>
      </c>
      <c r="O21" s="170"/>
    </row>
    <row r="22" spans="1:15" ht="15.5" x14ac:dyDescent="0.35">
      <c r="A22" s="170"/>
      <c r="B22" s="184"/>
      <c r="C22" s="250">
        <f>Invoerblad!C28</f>
        <v>14</v>
      </c>
      <c r="D22" s="226" t="str">
        <f>Invoerblad!D28</f>
        <v>Geen grupstal of automatisch melksysteem</v>
      </c>
      <c r="E22" s="227"/>
      <c r="F22" s="228"/>
      <c r="G22" s="230" t="str">
        <f>Invoerblad!G28</f>
        <v>x</v>
      </c>
      <c r="H22" s="230">
        <f>Invoerblad!H28</f>
        <v>0</v>
      </c>
      <c r="I22" s="230">
        <f>Invoerblad!I28</f>
        <v>0</v>
      </c>
      <c r="J22" s="222"/>
      <c r="K22" s="223" t="str">
        <f>IF(G22="x", "","Risico op zuurtegraad")</f>
        <v/>
      </c>
      <c r="L22" s="223"/>
      <c r="M22" s="236">
        <f t="shared" si="1"/>
        <v>1</v>
      </c>
      <c r="O22" s="170"/>
    </row>
    <row r="23" spans="1:15" ht="15.5" x14ac:dyDescent="0.35">
      <c r="A23" s="170"/>
      <c r="B23" s="184"/>
      <c r="C23" s="306"/>
      <c r="D23" s="232"/>
      <c r="E23" s="232"/>
      <c r="F23" s="232"/>
      <c r="G23" s="222"/>
      <c r="H23" s="222"/>
      <c r="I23" s="222"/>
      <c r="J23" s="222"/>
      <c r="K23" s="223"/>
      <c r="L23" s="239" t="s">
        <v>121</v>
      </c>
      <c r="M23" s="240">
        <f>SUM(M17:M22)-1</f>
        <v>4</v>
      </c>
      <c r="O23" s="170"/>
    </row>
    <row r="24" spans="1:15" ht="15.5" x14ac:dyDescent="0.35">
      <c r="A24" s="170"/>
      <c r="B24" s="184"/>
      <c r="C24" s="307"/>
      <c r="D24" s="232" t="str">
        <f>Invoerblad!D30</f>
        <v>Reiniging</v>
      </c>
      <c r="E24" s="232"/>
      <c r="F24" s="232"/>
      <c r="G24" s="222"/>
      <c r="H24" s="222"/>
      <c r="I24" s="222"/>
      <c r="J24" s="222"/>
      <c r="K24" s="223"/>
      <c r="L24" s="223"/>
      <c r="M24" s="236"/>
      <c r="O24" s="170"/>
    </row>
    <row r="25" spans="1:15" ht="15.5" x14ac:dyDescent="0.35">
      <c r="A25" s="170"/>
      <c r="B25" s="184"/>
      <c r="C25" s="250">
        <f>Invoerblad!C31</f>
        <v>15</v>
      </c>
      <c r="D25" s="226" t="str">
        <f>Invoerblad!D31</f>
        <v>Waterhoeveelheid: melkglazen (20 + 4 liter per klauw) of gangbaar (30 + 5 liter per klauw)</v>
      </c>
      <c r="E25" s="227"/>
      <c r="F25" s="228"/>
      <c r="G25" s="230" t="str">
        <f>Invoerblad!G31</f>
        <v>x</v>
      </c>
      <c r="H25" s="230">
        <f>Invoerblad!H31</f>
        <v>0</v>
      </c>
      <c r="I25" s="230">
        <f>Invoerblad!I31</f>
        <v>0</v>
      </c>
      <c r="J25" s="300"/>
      <c r="K25" s="223" t="str">
        <f>IF(G25="x", "","Risico op kiemgetal")</f>
        <v/>
      </c>
      <c r="L25" s="223"/>
      <c r="M25" s="236">
        <f t="shared" ref="M25:M33" si="2">IF(G25="x",1,0)</f>
        <v>1</v>
      </c>
      <c r="O25" s="170"/>
    </row>
    <row r="26" spans="1:15" ht="15.5" x14ac:dyDescent="0.35">
      <c r="A26" s="170"/>
      <c r="B26" s="184"/>
      <c r="C26" s="250">
        <f>Invoerblad!C32</f>
        <v>16</v>
      </c>
      <c r="D26" s="226" t="str">
        <f>Invoerblad!D32</f>
        <v>Dosering reinigingsmiddel conform voorschrift</v>
      </c>
      <c r="E26" s="227"/>
      <c r="F26" s="228"/>
      <c r="G26" s="230" t="str">
        <f>Invoerblad!G32</f>
        <v>x</v>
      </c>
      <c r="H26" s="230">
        <f>Invoerblad!H32</f>
        <v>0</v>
      </c>
      <c r="I26" s="230">
        <f>Invoerblad!I32</f>
        <v>0</v>
      </c>
      <c r="J26" s="300"/>
      <c r="K26" s="223" t="str">
        <f t="shared" ref="K26:K33" si="3">IF(G26="x", "","Risico op kiemgetal")</f>
        <v/>
      </c>
      <c r="L26" s="223"/>
      <c r="M26" s="236">
        <f t="shared" si="2"/>
        <v>1</v>
      </c>
      <c r="O26" s="170"/>
    </row>
    <row r="27" spans="1:15" ht="15.5" x14ac:dyDescent="0.35">
      <c r="A27" s="170"/>
      <c r="B27" s="184"/>
      <c r="C27" s="250">
        <f>Invoerblad!C33</f>
        <v>17</v>
      </c>
      <c r="D27" s="226" t="str">
        <f>Invoerblad!D33</f>
        <v>Melkklauw is schoon</v>
      </c>
      <c r="E27" s="227"/>
      <c r="F27" s="228"/>
      <c r="G27" s="230" t="str">
        <f>Invoerblad!G33</f>
        <v>x</v>
      </c>
      <c r="H27" s="230">
        <f>Invoerblad!H33</f>
        <v>0</v>
      </c>
      <c r="I27" s="230">
        <f>Invoerblad!I33</f>
        <v>0</v>
      </c>
      <c r="J27" s="300"/>
      <c r="K27" s="223" t="str">
        <f t="shared" si="3"/>
        <v/>
      </c>
      <c r="L27" s="223"/>
      <c r="M27" s="236">
        <f t="shared" si="2"/>
        <v>1</v>
      </c>
      <c r="O27" s="170"/>
    </row>
    <row r="28" spans="1:15" ht="15.5" x14ac:dyDescent="0.35">
      <c r="A28" s="170"/>
      <c r="B28" s="184"/>
      <c r="C28" s="250">
        <f>Invoerblad!C34</f>
        <v>18</v>
      </c>
      <c r="D28" s="226" t="str">
        <f>Invoerblad!D34</f>
        <v>Alle klauwen worden gereinigd</v>
      </c>
      <c r="E28" s="227"/>
      <c r="F28" s="228"/>
      <c r="G28" s="230" t="str">
        <f>Invoerblad!G34</f>
        <v>x</v>
      </c>
      <c r="H28" s="230">
        <f>Invoerblad!H34</f>
        <v>0</v>
      </c>
      <c r="I28" s="230">
        <f>Invoerblad!I34</f>
        <v>0</v>
      </c>
      <c r="J28" s="300"/>
      <c r="K28" s="223" t="str">
        <f t="shared" si="3"/>
        <v/>
      </c>
      <c r="L28" s="223"/>
      <c r="M28" s="236">
        <f t="shared" si="2"/>
        <v>1</v>
      </c>
      <c r="O28" s="170"/>
    </row>
    <row r="29" spans="1:15" ht="15.5" x14ac:dyDescent="0.35">
      <c r="A29" s="170"/>
      <c r="B29" s="184"/>
      <c r="C29" s="250">
        <f>Invoerblad!C35</f>
        <v>19</v>
      </c>
      <c r="D29" s="226" t="str">
        <f>Invoerblad!D35</f>
        <v>Voorkoeler is aan buitenzijde schoon</v>
      </c>
      <c r="E29" s="227"/>
      <c r="F29" s="228"/>
      <c r="G29" s="230" t="str">
        <f>Invoerblad!G35</f>
        <v>x</v>
      </c>
      <c r="H29" s="230">
        <f>Invoerblad!H35</f>
        <v>0</v>
      </c>
      <c r="I29" s="230" t="str">
        <f>Invoerblad!I35</f>
        <v xml:space="preserve"> </v>
      </c>
      <c r="J29" s="300"/>
      <c r="K29" s="223" t="str">
        <f t="shared" si="3"/>
        <v/>
      </c>
      <c r="L29" s="223"/>
      <c r="M29" s="236">
        <f t="shared" si="2"/>
        <v>1</v>
      </c>
      <c r="O29" s="170"/>
    </row>
    <row r="30" spans="1:15" ht="15.5" x14ac:dyDescent="0.35">
      <c r="A30" s="170"/>
      <c r="B30" s="184"/>
      <c r="C30" s="250">
        <f>Invoerblad!C36</f>
        <v>20</v>
      </c>
      <c r="D30" s="226" t="str">
        <f>Invoerblad!D36</f>
        <v>Temperatuur hoofdspoeling: Begin 65 graden; eind minimaal 40 graden</v>
      </c>
      <c r="E30" s="227"/>
      <c r="F30" s="228"/>
      <c r="G30" s="230" t="str">
        <f>Invoerblad!G36</f>
        <v>x</v>
      </c>
      <c r="H30" s="230">
        <f>Invoerblad!H36</f>
        <v>0</v>
      </c>
      <c r="I30" s="230">
        <f>Invoerblad!I36</f>
        <v>0</v>
      </c>
      <c r="J30" s="300"/>
      <c r="K30" s="223" t="str">
        <f t="shared" si="3"/>
        <v/>
      </c>
      <c r="L30" s="223"/>
      <c r="M30" s="236">
        <f t="shared" si="2"/>
        <v>1</v>
      </c>
      <c r="O30" s="170"/>
    </row>
    <row r="31" spans="1:15" ht="15.5" x14ac:dyDescent="0.35">
      <c r="A31" s="170"/>
      <c r="B31" s="184"/>
      <c r="C31" s="250">
        <f>Invoerblad!C37</f>
        <v>21</v>
      </c>
      <c r="D31" s="226" t="str">
        <f>Invoerblad!D37</f>
        <v xml:space="preserve">Binnenzijde melkleiding is glad en glanzend </v>
      </c>
      <c r="E31" s="227"/>
      <c r="F31" s="228"/>
      <c r="G31" s="230" t="str">
        <f>Invoerblad!G37</f>
        <v>x</v>
      </c>
      <c r="H31" s="230">
        <f>Invoerblad!H37</f>
        <v>0</v>
      </c>
      <c r="I31" s="230">
        <f>Invoerblad!I37</f>
        <v>0</v>
      </c>
      <c r="J31" s="300"/>
      <c r="K31" s="223" t="str">
        <f t="shared" si="3"/>
        <v/>
      </c>
      <c r="L31" s="223"/>
      <c r="M31" s="236">
        <f t="shared" si="2"/>
        <v>1</v>
      </c>
      <c r="O31" s="170"/>
    </row>
    <row r="32" spans="1:15" ht="15.5" x14ac:dyDescent="0.35">
      <c r="A32" s="170"/>
      <c r="B32" s="184"/>
      <c r="C32" s="250">
        <f>Invoerblad!C38</f>
        <v>22</v>
      </c>
      <c r="D32" s="226" t="str">
        <f>Invoerblad!D38</f>
        <v>Meet- en adviesrapport is max. 12 maanden oud en uitgevoerd door gecertificeerd monteur</v>
      </c>
      <c r="E32" s="227"/>
      <c r="F32" s="228"/>
      <c r="G32" s="230" t="str">
        <f>Invoerblad!G38</f>
        <v>x</v>
      </c>
      <c r="H32" s="230">
        <f>Invoerblad!H38</f>
        <v>0</v>
      </c>
      <c r="I32" s="230">
        <f>Invoerblad!I38</f>
        <v>0</v>
      </c>
      <c r="J32" s="300"/>
      <c r="K32" s="223" t="str">
        <f t="shared" si="3"/>
        <v/>
      </c>
      <c r="L32" s="223"/>
      <c r="M32" s="236">
        <f t="shared" si="2"/>
        <v>1</v>
      </c>
      <c r="O32" s="170"/>
    </row>
    <row r="33" spans="1:15" ht="15.5" x14ac:dyDescent="0.35">
      <c r="A33" s="170"/>
      <c r="B33" s="184"/>
      <c r="C33" s="250">
        <f>Invoerblad!C39</f>
        <v>23</v>
      </c>
      <c r="D33" s="226" t="str">
        <f>Invoerblad!D39</f>
        <v>Luchtafscheider is aan binnenzijde schoon</v>
      </c>
      <c r="E33" s="227"/>
      <c r="F33" s="228"/>
      <c r="G33" s="230" t="str">
        <f>Invoerblad!G39</f>
        <v>x</v>
      </c>
      <c r="H33" s="230">
        <f>Invoerblad!H39</f>
        <v>0</v>
      </c>
      <c r="I33" s="230">
        <f>Invoerblad!I39</f>
        <v>0</v>
      </c>
      <c r="J33" s="300"/>
      <c r="K33" s="223" t="str">
        <f t="shared" si="3"/>
        <v/>
      </c>
      <c r="L33" s="223"/>
      <c r="M33" s="236">
        <f t="shared" si="2"/>
        <v>1</v>
      </c>
      <c r="O33" s="170"/>
    </row>
    <row r="34" spans="1:15" ht="15.5" x14ac:dyDescent="0.35">
      <c r="A34" s="170"/>
      <c r="B34" s="184"/>
      <c r="C34" s="306"/>
      <c r="D34" s="232"/>
      <c r="E34" s="237"/>
      <c r="F34" s="237"/>
      <c r="G34" s="293"/>
      <c r="H34" s="293"/>
      <c r="I34" s="293"/>
      <c r="J34" s="222"/>
      <c r="K34" s="223"/>
      <c r="L34" s="239" t="s">
        <v>121</v>
      </c>
      <c r="M34" s="240">
        <f>SUM(M25:M33)-4</f>
        <v>5</v>
      </c>
      <c r="O34" s="170"/>
    </row>
    <row r="35" spans="1:15" ht="15.5" x14ac:dyDescent="0.35">
      <c r="A35" s="170"/>
      <c r="B35" s="184"/>
      <c r="C35" s="307"/>
      <c r="D35" s="232" t="str">
        <f>Invoerblad!D41</f>
        <v>Melkmethode</v>
      </c>
      <c r="E35" s="234"/>
      <c r="F35" s="234"/>
      <c r="G35" s="235"/>
      <c r="H35" s="222"/>
      <c r="I35" s="222"/>
      <c r="J35" s="222"/>
      <c r="K35" s="218"/>
      <c r="L35" s="218"/>
      <c r="M35" s="218"/>
      <c r="O35" s="170"/>
    </row>
    <row r="36" spans="1:15" ht="15.5" x14ac:dyDescent="0.35">
      <c r="A36" s="170"/>
      <c r="B36" s="184"/>
      <c r="C36" s="250">
        <f>Invoerblad!C42</f>
        <v>24</v>
      </c>
      <c r="D36" s="226" t="str">
        <f>Invoerblad!D42</f>
        <v>Gebruik melkershandschoenen</v>
      </c>
      <c r="E36" s="227"/>
      <c r="F36" s="228"/>
      <c r="G36" s="230" t="str">
        <f>Invoerblad!G42</f>
        <v>x</v>
      </c>
      <c r="H36" s="230" t="str">
        <f>Invoerblad!H42</f>
        <v xml:space="preserve"> </v>
      </c>
      <c r="I36" s="230">
        <f>Invoerblad!I42</f>
        <v>0</v>
      </c>
      <c r="J36" s="222"/>
      <c r="K36" s="223" t="str">
        <f>IF(G36="x", "","Risico op celgetal")</f>
        <v/>
      </c>
      <c r="L36" s="223"/>
      <c r="M36" s="236">
        <f t="shared" ref="M36:M43" si="4">IF(G36="x",1,0)</f>
        <v>1</v>
      </c>
      <c r="O36" s="170"/>
    </row>
    <row r="37" spans="1:15" ht="15.5" x14ac:dyDescent="0.35">
      <c r="A37" s="170"/>
      <c r="B37" s="184"/>
      <c r="C37" s="250">
        <f>Invoerblad!C43</f>
        <v>25</v>
      </c>
      <c r="D37" s="226" t="str">
        <f>Invoerblad!D43</f>
        <v>Dippen en/of sprayen</v>
      </c>
      <c r="E37" s="232"/>
      <c r="F37" s="228"/>
      <c r="G37" s="230" t="str">
        <f>Invoerblad!G43</f>
        <v>x</v>
      </c>
      <c r="H37" s="230" t="str">
        <f>Invoerblad!H43</f>
        <v xml:space="preserve"> </v>
      </c>
      <c r="I37" s="230">
        <f>Invoerblad!I43</f>
        <v>0</v>
      </c>
      <c r="J37" s="222"/>
      <c r="K37" s="223" t="str">
        <f>IF(G37="x", "","Risico op celgetal")</f>
        <v/>
      </c>
      <c r="L37" s="223"/>
      <c r="M37" s="236">
        <f t="shared" si="4"/>
        <v>1</v>
      </c>
      <c r="O37" s="170"/>
    </row>
    <row r="38" spans="1:15" ht="15.5" x14ac:dyDescent="0.35">
      <c r="A38" s="170"/>
      <c r="B38" s="184"/>
      <c r="C38" s="250">
        <f>Invoerblad!C44</f>
        <v>26</v>
      </c>
      <c r="D38" s="226" t="str">
        <f>Invoerblad!D44</f>
        <v>Voorbehandeling 1 doek / papier per koe</v>
      </c>
      <c r="E38" s="227"/>
      <c r="F38" s="228"/>
      <c r="G38" s="230">
        <f>Invoerblad!G44</f>
        <v>0</v>
      </c>
      <c r="H38" s="230" t="str">
        <f>Invoerblad!H44</f>
        <v>x</v>
      </c>
      <c r="I38" s="230">
        <f>Invoerblad!I44</f>
        <v>0</v>
      </c>
      <c r="J38" s="222"/>
      <c r="K38" s="223" t="str">
        <f>IF(G38="x", "","Risico op celgetal")</f>
        <v>Risico op celgetal</v>
      </c>
      <c r="L38" s="223"/>
      <c r="M38" s="236">
        <f t="shared" si="4"/>
        <v>0</v>
      </c>
      <c r="O38" s="170"/>
    </row>
    <row r="39" spans="1:15" ht="15.5" x14ac:dyDescent="0.35">
      <c r="A39" s="170"/>
      <c r="B39" s="184"/>
      <c r="C39" s="250">
        <f>Invoerblad!C45</f>
        <v>27</v>
      </c>
      <c r="D39" s="226" t="str">
        <f>Invoerblad!D45</f>
        <v>Geen vliegenoverlast of Vliegenbestrijding</v>
      </c>
      <c r="E39" s="237"/>
      <c r="F39" s="238"/>
      <c r="G39" s="230" t="str">
        <f>Invoerblad!G45</f>
        <v>x</v>
      </c>
      <c r="H39" s="230">
        <f>Invoerblad!H45</f>
        <v>0</v>
      </c>
      <c r="I39" s="230">
        <f>Invoerblad!I45</f>
        <v>0</v>
      </c>
      <c r="J39" s="222"/>
      <c r="K39" s="223" t="str">
        <f>IF(G39="x", "","Risico op reinheid")</f>
        <v/>
      </c>
      <c r="L39" s="223"/>
      <c r="M39" s="236">
        <f t="shared" si="4"/>
        <v>1</v>
      </c>
      <c r="O39" s="170"/>
    </row>
    <row r="40" spans="1:15" ht="15.5" x14ac:dyDescent="0.35">
      <c r="A40" s="170"/>
      <c r="B40" s="184"/>
      <c r="C40" s="250">
        <f>Invoerblad!C46</f>
        <v>28</v>
      </c>
      <c r="D40" s="226" t="str">
        <f>Invoerblad!D46</f>
        <v>Melk die buiten de melkleiding is geweest gaat niet de tank in</v>
      </c>
      <c r="E40" s="227"/>
      <c r="F40" s="228"/>
      <c r="G40" s="230" t="str">
        <f>Invoerblad!G46</f>
        <v>x</v>
      </c>
      <c r="H40" s="230">
        <f>Invoerblad!H46</f>
        <v>0</v>
      </c>
      <c r="I40" s="230">
        <f>Invoerblad!I46</f>
        <v>0</v>
      </c>
      <c r="J40" s="222"/>
      <c r="K40" s="223" t="str">
        <f>IF(G40="x", "","Risico op reinheid")</f>
        <v/>
      </c>
      <c r="L40" s="223"/>
      <c r="M40" s="236">
        <f t="shared" si="4"/>
        <v>1</v>
      </c>
      <c r="O40" s="170"/>
    </row>
    <row r="41" spans="1:15" ht="15.5" x14ac:dyDescent="0.35">
      <c r="A41" s="170"/>
      <c r="B41" s="184"/>
      <c r="C41" s="250">
        <f>Invoerblad!C47</f>
        <v>29</v>
      </c>
      <c r="D41" s="226" t="str">
        <f>Invoerblad!D47</f>
        <v>Geen chloor gebruik tijdens het melken of reiniging</v>
      </c>
      <c r="E41" s="227"/>
      <c r="F41" s="228"/>
      <c r="G41" s="230" t="str">
        <f>Invoerblad!G47</f>
        <v>x</v>
      </c>
      <c r="H41" s="230">
        <f>Invoerblad!H47</f>
        <v>0</v>
      </c>
      <c r="I41" s="230">
        <f>Invoerblad!I47</f>
        <v>0</v>
      </c>
      <c r="J41" s="222"/>
      <c r="K41" s="223" t="str">
        <f>IF(G41="x", "","Risico op chloroform")</f>
        <v/>
      </c>
      <c r="L41" s="223"/>
      <c r="M41" s="236">
        <f t="shared" si="4"/>
        <v>1</v>
      </c>
      <c r="O41" s="170"/>
    </row>
    <row r="42" spans="1:15" ht="15.5" x14ac:dyDescent="0.35">
      <c r="A42" s="170"/>
      <c r="B42" s="184"/>
      <c r="C42" s="250">
        <f>Invoerblad!C48</f>
        <v>30</v>
      </c>
      <c r="D42" s="226" t="str">
        <f>Invoerblad!D48</f>
        <v>Zeer laag productieve koeien worden maximaal 2 keer per dag gemolken</v>
      </c>
      <c r="E42" s="232"/>
      <c r="F42" s="305"/>
      <c r="G42" s="230" t="str">
        <f>Invoerblad!G48</f>
        <v>x</v>
      </c>
      <c r="H42" s="230">
        <f>Invoerblad!H48</f>
        <v>0</v>
      </c>
      <c r="I42" s="230">
        <f>Invoerblad!I48</f>
        <v>0</v>
      </c>
      <c r="J42" s="222"/>
      <c r="K42" s="223" t="str">
        <f>IF(G42="x", "","Risico op zuurtegraad")</f>
        <v/>
      </c>
      <c r="L42" s="223"/>
      <c r="M42" s="236">
        <f t="shared" si="4"/>
        <v>1</v>
      </c>
      <c r="O42" s="170"/>
    </row>
    <row r="43" spans="1:15" ht="15.5" x14ac:dyDescent="0.35">
      <c r="A43" s="170"/>
      <c r="B43" s="184"/>
      <c r="C43" s="250">
        <f>Invoerblad!C49</f>
        <v>31</v>
      </c>
      <c r="D43" s="226" t="str">
        <f>Invoerblad!D49</f>
        <v>Robot: aantal melkingen per dag gemiddeld 2,5 tot 3,5</v>
      </c>
      <c r="E43" s="227"/>
      <c r="F43" s="228"/>
      <c r="G43" s="230">
        <f>Invoerblad!G49</f>
        <v>0</v>
      </c>
      <c r="H43" s="230">
        <f>Invoerblad!H49</f>
        <v>0</v>
      </c>
      <c r="I43" s="230" t="str">
        <f>Invoerblad!I49</f>
        <v>x</v>
      </c>
      <c r="J43" s="222"/>
      <c r="K43" s="223" t="str">
        <f>IF(G43="x", "","Risico op zuurtegraad")</f>
        <v>Risico op zuurtegraad</v>
      </c>
      <c r="L43" s="223"/>
      <c r="M43" s="236">
        <f t="shared" si="4"/>
        <v>0</v>
      </c>
      <c r="O43" s="170"/>
    </row>
    <row r="44" spans="1:15" ht="15.5" x14ac:dyDescent="0.35">
      <c r="A44" s="191"/>
      <c r="B44" s="184"/>
      <c r="C44" s="306"/>
      <c r="D44" s="232"/>
      <c r="E44" s="232"/>
      <c r="F44" s="232"/>
      <c r="G44" s="222"/>
      <c r="H44" s="222"/>
      <c r="I44" s="222"/>
      <c r="J44" s="222"/>
      <c r="K44" s="223"/>
      <c r="L44" s="239" t="s">
        <v>121</v>
      </c>
      <c r="M44" s="240">
        <f>SUM(M36:M42)-2</f>
        <v>4</v>
      </c>
      <c r="O44" s="170"/>
    </row>
    <row r="45" spans="1:15" ht="15.5" x14ac:dyDescent="0.35">
      <c r="A45" s="170"/>
      <c r="C45" s="307"/>
      <c r="D45" s="232" t="s">
        <v>38</v>
      </c>
      <c r="E45" s="234"/>
      <c r="F45" s="234"/>
      <c r="G45" s="235"/>
      <c r="H45" s="222"/>
      <c r="I45" s="222"/>
      <c r="J45" s="222"/>
      <c r="K45" s="218"/>
      <c r="L45" s="218"/>
      <c r="O45" s="170"/>
    </row>
    <row r="46" spans="1:15" ht="15.5" x14ac:dyDescent="0.35">
      <c r="A46" s="170"/>
      <c r="C46" s="250">
        <f>Invoerblad!C52</f>
        <v>32</v>
      </c>
      <c r="D46" s="226" t="str">
        <f>Invoerblad!D52</f>
        <v xml:space="preserve"> Bedrijfsbehandelplan voor uiergezondheid, klauwgezondheid en gezondheid baarmoeder/schede aanwezig.</v>
      </c>
      <c r="E46" s="241"/>
      <c r="F46" s="242"/>
      <c r="G46" s="230" t="str">
        <f>Invoerblad!G52</f>
        <v>x</v>
      </c>
      <c r="H46" s="230" t="str">
        <f>Invoerblad!H52</f>
        <v xml:space="preserve"> </v>
      </c>
      <c r="I46" s="230">
        <f>Invoerblad!I52</f>
        <v>0</v>
      </c>
      <c r="J46" s="222"/>
      <c r="K46" s="223" t="str">
        <f>IF(G46="x", "","Risico op celgetal")</f>
        <v/>
      </c>
      <c r="L46" s="218"/>
      <c r="M46" s="236">
        <f>IF(G46="x",1,0)</f>
        <v>1</v>
      </c>
      <c r="O46" s="170"/>
    </row>
    <row r="47" spans="1:15" ht="15.5" x14ac:dyDescent="0.35">
      <c r="A47" s="170"/>
      <c r="C47" s="250">
        <f>Invoerblad!C53</f>
        <v>33</v>
      </c>
      <c r="D47" s="226" t="str">
        <f>Invoerblad!D53</f>
        <v>Hoog celgetal koeien worden als laatst gemolken of de melkklauw wordt gespoeld</v>
      </c>
      <c r="E47" s="227"/>
      <c r="F47" s="228"/>
      <c r="G47" s="230">
        <f>Invoerblad!G53</f>
        <v>0</v>
      </c>
      <c r="H47" s="230" t="str">
        <f>Invoerblad!H53</f>
        <v>x</v>
      </c>
      <c r="I47" s="230">
        <f>Invoerblad!I53</f>
        <v>0</v>
      </c>
      <c r="J47" s="222"/>
      <c r="K47" s="223" t="str">
        <f>IF(G47="x", "","Risico op celgetal")</f>
        <v>Risico op celgetal</v>
      </c>
      <c r="L47" s="223"/>
      <c r="M47" s="236">
        <f t="shared" ref="M47:M55" si="5">IF(G47="x",1,0)</f>
        <v>0</v>
      </c>
      <c r="O47" s="170"/>
    </row>
    <row r="48" spans="1:15" ht="15.5" x14ac:dyDescent="0.35">
      <c r="A48" s="170"/>
      <c r="C48" s="250">
        <f>Invoerblad!C54</f>
        <v>34</v>
      </c>
      <c r="D48" s="226" t="str">
        <f>Invoerblad!D54</f>
        <v>Deelname MPR en/of gebruik van CMT-test en/of B.O.</v>
      </c>
      <c r="E48" s="232"/>
      <c r="F48" s="228"/>
      <c r="G48" s="230" t="str">
        <f>Invoerblad!G54</f>
        <v>x</v>
      </c>
      <c r="H48" s="230">
        <f>Invoerblad!H54</f>
        <v>0</v>
      </c>
      <c r="I48" s="230">
        <f>Invoerblad!I54</f>
        <v>0</v>
      </c>
      <c r="J48" s="222"/>
      <c r="K48" s="223" t="str">
        <f>IF(G48="x", "","Risico op celgetal")</f>
        <v/>
      </c>
      <c r="L48" s="223"/>
      <c r="M48" s="236">
        <f t="shared" si="5"/>
        <v>1</v>
      </c>
      <c r="O48" s="170"/>
    </row>
    <row r="49" spans="1:15" ht="15.5" x14ac:dyDescent="0.35">
      <c r="A49" s="170"/>
      <c r="C49" s="250">
        <f>Invoerblad!C55</f>
        <v>35</v>
      </c>
      <c r="D49" s="226" t="str">
        <f>Invoerblad!D55</f>
        <v>Sluitende diergeneesmiddelenadministratie aanwezig</v>
      </c>
      <c r="E49" s="227"/>
      <c r="F49" s="228"/>
      <c r="G49" s="230" t="str">
        <f>Invoerblad!G55</f>
        <v>x</v>
      </c>
      <c r="H49" s="230">
        <f>Invoerblad!H55</f>
        <v>0</v>
      </c>
      <c r="I49" s="230">
        <f>Invoerblad!I55</f>
        <v>0</v>
      </c>
      <c r="J49" s="222"/>
      <c r="K49" s="223" t="str">
        <f t="shared" ref="K49:K54" si="6">IF(G49="x", "","Risico op bacterieremmende stoffen")</f>
        <v/>
      </c>
      <c r="L49" s="223"/>
      <c r="M49" s="236">
        <f t="shared" si="5"/>
        <v>1</v>
      </c>
      <c r="O49" s="170"/>
    </row>
    <row r="50" spans="1:15" ht="15.5" x14ac:dyDescent="0.35">
      <c r="A50" s="170"/>
      <c r="C50" s="250">
        <f>Invoerblad!C56</f>
        <v>36</v>
      </c>
      <c r="D50" s="226" t="str">
        <f>Invoerblad!D56</f>
        <v xml:space="preserve">Koe wordt tijdens de behandeling dubbel gemarkeerd </v>
      </c>
      <c r="E50" s="232"/>
      <c r="F50" s="228"/>
      <c r="G50" s="230" t="str">
        <f>Invoerblad!G56</f>
        <v>x</v>
      </c>
      <c r="H50" s="230">
        <f>Invoerblad!H56</f>
        <v>0</v>
      </c>
      <c r="I50" s="230">
        <f>Invoerblad!I56</f>
        <v>0</v>
      </c>
      <c r="J50" s="222"/>
      <c r="K50" s="223" t="str">
        <f t="shared" si="6"/>
        <v/>
      </c>
      <c r="L50" s="223"/>
      <c r="M50" s="236">
        <f t="shared" si="5"/>
        <v>1</v>
      </c>
      <c r="O50" s="170"/>
    </row>
    <row r="51" spans="1:15" ht="15.5" x14ac:dyDescent="0.35">
      <c r="A51" s="170"/>
      <c r="C51" s="250">
        <f>Invoerblad!C57</f>
        <v>37</v>
      </c>
      <c r="D51" s="226" t="str">
        <f>Invoerblad!D57</f>
        <v>Behandelde koe wordt volledig apart gemolken</v>
      </c>
      <c r="E51" s="232"/>
      <c r="F51" s="228"/>
      <c r="G51" s="230" t="str">
        <f>Invoerblad!G57</f>
        <v>x</v>
      </c>
      <c r="H51" s="230">
        <f>Invoerblad!H57</f>
        <v>0</v>
      </c>
      <c r="I51" s="230">
        <f>Invoerblad!I57</f>
        <v>0</v>
      </c>
      <c r="J51" s="222"/>
      <c r="K51" s="223" t="str">
        <f t="shared" si="6"/>
        <v/>
      </c>
      <c r="L51" s="223"/>
      <c r="M51" s="236">
        <f t="shared" si="5"/>
        <v>1</v>
      </c>
      <c r="O51" s="170"/>
    </row>
    <row r="52" spans="1:15" ht="15.5" x14ac:dyDescent="0.35">
      <c r="A52" s="170"/>
      <c r="C52" s="250">
        <f>Invoerblad!C58</f>
        <v>38</v>
      </c>
      <c r="D52" s="226" t="str">
        <f>Invoerblad!D58</f>
        <v>Gebruik Delvo-test na de wachttijd van een behandeling</v>
      </c>
      <c r="E52" s="232"/>
      <c r="F52" s="228"/>
      <c r="G52" s="230" t="str">
        <f>Invoerblad!G58</f>
        <v>x</v>
      </c>
      <c r="H52" s="230">
        <f>Invoerblad!H58</f>
        <v>0</v>
      </c>
      <c r="I52" s="230">
        <f>Invoerblad!I58</f>
        <v>0</v>
      </c>
      <c r="J52" s="222"/>
      <c r="K52" s="223" t="str">
        <f t="shared" si="6"/>
        <v/>
      </c>
      <c r="L52" s="223"/>
      <c r="M52" s="236">
        <f t="shared" si="5"/>
        <v>1</v>
      </c>
      <c r="O52" s="170"/>
    </row>
    <row r="53" spans="1:15" ht="15.5" x14ac:dyDescent="0.35">
      <c r="A53" s="170"/>
      <c r="C53" s="250">
        <f>Invoerblad!C59</f>
        <v>39</v>
      </c>
      <c r="D53" s="226" t="str">
        <f>Invoerblad!D59</f>
        <v>Wachttijden na een behandeling worden nageleefd (Hieronder valt ook de wachttijd na afkalven)</v>
      </c>
      <c r="E53" s="232"/>
      <c r="F53" s="228"/>
      <c r="G53" s="230" t="str">
        <f>Invoerblad!G59</f>
        <v>x</v>
      </c>
      <c r="H53" s="230">
        <f>Invoerblad!H59</f>
        <v>0</v>
      </c>
      <c r="I53" s="230">
        <f>Invoerblad!I59</f>
        <v>0</v>
      </c>
      <c r="J53" s="222"/>
      <c r="K53" s="223" t="str">
        <f t="shared" si="6"/>
        <v/>
      </c>
      <c r="L53" s="223"/>
      <c r="M53" s="236">
        <f t="shared" si="5"/>
        <v>1</v>
      </c>
      <c r="O53" s="170"/>
    </row>
    <row r="54" spans="1:15" ht="15.5" x14ac:dyDescent="0.35">
      <c r="A54" s="170"/>
      <c r="C54" s="250">
        <f>Invoerblad!C60</f>
        <v>40</v>
      </c>
      <c r="D54" s="226" t="str">
        <f>Invoerblad!D60</f>
        <v xml:space="preserve">In de melkstal is een lijst aanwezig met daarop aangegeven van welke koeien de melk moet worden gesepareerd. </v>
      </c>
      <c r="E54" s="227"/>
      <c r="F54" s="228"/>
      <c r="G54" s="230" t="str">
        <f>Invoerblad!G60</f>
        <v>x</v>
      </c>
      <c r="H54" s="230">
        <f>Invoerblad!H60</f>
        <v>0</v>
      </c>
      <c r="I54" s="230">
        <f>Invoerblad!I60</f>
        <v>0</v>
      </c>
      <c r="J54" s="222"/>
      <c r="K54" s="223" t="str">
        <f t="shared" si="6"/>
        <v/>
      </c>
      <c r="L54" s="223"/>
      <c r="M54" s="236">
        <f t="shared" si="5"/>
        <v>1</v>
      </c>
      <c r="O54" s="170"/>
    </row>
    <row r="55" spans="1:15" ht="15.5" x14ac:dyDescent="0.35">
      <c r="A55" s="170"/>
      <c r="C55" s="250">
        <f>Invoerblad!C61</f>
        <v>41</v>
      </c>
      <c r="D55" s="226" t="str">
        <f>Invoerblad!D61</f>
        <v>Iedere melkmaal wordt een schoon filter gebruikt</v>
      </c>
      <c r="E55" s="227"/>
      <c r="F55" s="228"/>
      <c r="G55" s="230" t="str">
        <f>Invoerblad!G61</f>
        <v>x</v>
      </c>
      <c r="H55" s="230">
        <f>Invoerblad!H61</f>
        <v>0</v>
      </c>
      <c r="I55" s="230">
        <f>Invoerblad!I61</f>
        <v>0</v>
      </c>
      <c r="J55" s="222"/>
      <c r="K55" s="223" t="str">
        <f>IF(G55="x", "","Risico op kiemgetal")</f>
        <v/>
      </c>
      <c r="L55" s="223"/>
      <c r="M55" s="236">
        <f t="shared" si="5"/>
        <v>1</v>
      </c>
      <c r="O55" s="170"/>
    </row>
    <row r="56" spans="1:15" ht="15.5" x14ac:dyDescent="0.35">
      <c r="A56" s="170"/>
      <c r="C56" s="233"/>
      <c r="D56" s="232"/>
      <c r="E56" s="232"/>
      <c r="F56" s="232"/>
      <c r="G56" s="219"/>
      <c r="H56" s="222"/>
      <c r="I56" s="222"/>
      <c r="J56" s="222"/>
      <c r="K56" s="223"/>
      <c r="L56" s="239" t="s">
        <v>121</v>
      </c>
      <c r="M56" s="240">
        <f>SUM(M46:M55)-5</f>
        <v>4</v>
      </c>
      <c r="O56" s="170"/>
    </row>
    <row r="57" spans="1:15" ht="15.5" x14ac:dyDescent="0.35">
      <c r="A57" s="170"/>
      <c r="C57" s="243" t="s">
        <v>12</v>
      </c>
      <c r="D57" s="221"/>
      <c r="E57" s="243"/>
      <c r="F57" s="243"/>
      <c r="G57" s="222"/>
      <c r="H57" s="222"/>
      <c r="I57" s="222"/>
      <c r="J57" s="222"/>
      <c r="K57" s="218"/>
      <c r="L57" s="218"/>
      <c r="M57" s="223"/>
      <c r="O57" s="170"/>
    </row>
    <row r="58" spans="1:15" ht="15.5" x14ac:dyDescent="0.35">
      <c r="A58" s="170"/>
      <c r="C58" s="233"/>
      <c r="D58" s="233" t="s">
        <v>80</v>
      </c>
      <c r="E58" s="246"/>
      <c r="F58" s="246"/>
      <c r="G58" s="219"/>
      <c r="H58" s="222"/>
      <c r="I58" s="222"/>
      <c r="J58" s="222"/>
      <c r="K58" s="223"/>
      <c r="L58" s="223"/>
      <c r="M58" s="223"/>
      <c r="O58" s="170"/>
    </row>
    <row r="59" spans="1:15" ht="15.5" x14ac:dyDescent="0.35">
      <c r="A59" s="170"/>
      <c r="C59" s="225">
        <f>Invoerblad!C69</f>
        <v>42</v>
      </c>
      <c r="D59" s="225" t="str">
        <f>Invoerblad!D69</f>
        <v>Status BVD vrij</v>
      </c>
      <c r="E59" s="247"/>
      <c r="F59" s="248"/>
      <c r="G59" s="230" t="str">
        <f>Invoerblad!G69</f>
        <v>x</v>
      </c>
      <c r="H59" s="230">
        <f>Invoerblad!H69</f>
        <v>0</v>
      </c>
      <c r="I59" s="230">
        <f>Invoerblad!I69</f>
        <v>0</v>
      </c>
      <c r="J59" s="222"/>
      <c r="K59" s="223" t="str">
        <f>IF(G59="x", "","Risicovol")</f>
        <v/>
      </c>
      <c r="L59" s="218"/>
      <c r="M59" s="236">
        <f>IF(G59="x",1,0)</f>
        <v>1</v>
      </c>
      <c r="O59" s="170"/>
    </row>
    <row r="60" spans="1:15" s="177" customFormat="1" ht="15.5" x14ac:dyDescent="0.35">
      <c r="A60" s="176"/>
      <c r="C60" s="225">
        <f>Invoerblad!C70</f>
        <v>43</v>
      </c>
      <c r="D60" s="225" t="str">
        <f>Invoerblad!D70</f>
        <v>Status IBR vrij</v>
      </c>
      <c r="E60" s="249"/>
      <c r="F60" s="248"/>
      <c r="G60" s="230" t="str">
        <f>Invoerblad!G70</f>
        <v>x</v>
      </c>
      <c r="H60" s="230">
        <f>Invoerblad!H70</f>
        <v>0</v>
      </c>
      <c r="I60" s="230">
        <f>Invoerblad!I70</f>
        <v>0</v>
      </c>
      <c r="J60" s="222"/>
      <c r="K60" s="223" t="str">
        <f>IF(G60="x", "","Risicovol")</f>
        <v/>
      </c>
      <c r="L60" s="218"/>
      <c r="M60" s="236">
        <f>IF(G60="x",1,0)</f>
        <v>1</v>
      </c>
      <c r="O60" s="176"/>
    </row>
    <row r="61" spans="1:15" s="177" customFormat="1" ht="15.5" x14ac:dyDescent="0.35">
      <c r="A61" s="176"/>
      <c r="C61" s="225">
        <f>Invoerblad!C71</f>
        <v>44</v>
      </c>
      <c r="D61" s="225" t="str">
        <f>Invoerblad!D71</f>
        <v>Salmonella gunstig</v>
      </c>
      <c r="E61" s="251"/>
      <c r="F61" s="252"/>
      <c r="G61" s="230" t="str">
        <f>Invoerblad!G71</f>
        <v>x</v>
      </c>
      <c r="H61" s="230">
        <f>Invoerblad!H71</f>
        <v>0</v>
      </c>
      <c r="I61" s="230">
        <f>Invoerblad!I71</f>
        <v>0</v>
      </c>
      <c r="J61" s="222"/>
      <c r="K61" s="223" t="str">
        <f>IF(G61="x", "","Risicovol")</f>
        <v/>
      </c>
      <c r="L61" s="218"/>
      <c r="M61" s="236">
        <f>IF(G61="x",1,0)</f>
        <v>1</v>
      </c>
      <c r="O61" s="176"/>
    </row>
    <row r="62" spans="1:15" s="177" customFormat="1" ht="15.5" x14ac:dyDescent="0.35">
      <c r="A62" s="176"/>
      <c r="C62" s="225">
        <f>Invoerblad!C72</f>
        <v>45</v>
      </c>
      <c r="D62" s="225" t="str">
        <f>Invoerblad!D72</f>
        <v>Paratuberculose status A of B</v>
      </c>
      <c r="E62" s="233"/>
      <c r="F62" s="252"/>
      <c r="G62" s="230" t="str">
        <f>Invoerblad!G72</f>
        <v>x</v>
      </c>
      <c r="H62" s="230">
        <f>Invoerblad!H72</f>
        <v>0</v>
      </c>
      <c r="I62" s="230">
        <f>Invoerblad!I72</f>
        <v>0</v>
      </c>
      <c r="J62" s="222"/>
      <c r="K62" s="223" t="str">
        <f>IF(G62="x", "","Risicovol")</f>
        <v/>
      </c>
      <c r="L62" s="218"/>
      <c r="M62" s="236">
        <f>IF(G62="x",1,0)</f>
        <v>1</v>
      </c>
      <c r="N62" s="178"/>
      <c r="O62" s="176"/>
    </row>
    <row r="63" spans="1:15" s="177" customFormat="1" ht="15.5" x14ac:dyDescent="0.35">
      <c r="A63" s="182"/>
      <c r="B63" s="183"/>
      <c r="C63" s="225">
        <f>Invoerblad!C73</f>
        <v>46</v>
      </c>
      <c r="D63" s="225" t="str">
        <f>Invoerblad!D73</f>
        <v>Neospora vrij</v>
      </c>
      <c r="E63" s="251"/>
      <c r="F63" s="252"/>
      <c r="G63" s="230" t="str">
        <f>Invoerblad!G73</f>
        <v>x</v>
      </c>
      <c r="H63" s="230">
        <f>Invoerblad!H73</f>
        <v>0</v>
      </c>
      <c r="I63" s="230">
        <f>Invoerblad!I73</f>
        <v>0</v>
      </c>
      <c r="J63" s="222"/>
      <c r="K63" s="223" t="str">
        <f>IF(G63="x", "","Risicovol")</f>
        <v/>
      </c>
      <c r="L63" s="218"/>
      <c r="M63" s="236">
        <f>IF(G63="x",1,0)</f>
        <v>1</v>
      </c>
      <c r="N63" s="178"/>
      <c r="O63" s="176"/>
    </row>
    <row r="64" spans="1:15" s="177" customFormat="1" ht="15.5" x14ac:dyDescent="0.35">
      <c r="A64" s="176"/>
      <c r="C64" s="233"/>
      <c r="D64" s="253"/>
      <c r="E64" s="253"/>
      <c r="F64" s="253"/>
      <c r="G64" s="222"/>
      <c r="H64" s="222"/>
      <c r="I64" s="222"/>
      <c r="J64" s="222"/>
      <c r="K64" s="218"/>
      <c r="L64" s="239" t="s">
        <v>116</v>
      </c>
      <c r="M64" s="338">
        <f>SUM(M59:M63)</f>
        <v>5</v>
      </c>
      <c r="O64" s="176"/>
    </row>
    <row r="65" spans="1:15" s="177" customFormat="1" ht="15.5" x14ac:dyDescent="0.35">
      <c r="A65" s="176"/>
      <c r="C65" s="233"/>
      <c r="D65" s="232" t="s">
        <v>126</v>
      </c>
      <c r="E65" s="234"/>
      <c r="F65" s="234"/>
      <c r="G65" s="222"/>
      <c r="H65" s="222"/>
      <c r="I65" s="222"/>
      <c r="J65" s="222"/>
      <c r="K65" s="223"/>
      <c r="L65" s="223"/>
      <c r="M65" s="244"/>
      <c r="O65" s="176"/>
    </row>
    <row r="66" spans="1:15" ht="15.5" x14ac:dyDescent="0.35">
      <c r="A66" s="170"/>
      <c r="C66" s="225">
        <v>47</v>
      </c>
      <c r="D66" s="226" t="s">
        <v>171</v>
      </c>
      <c r="E66" s="227"/>
      <c r="F66" s="228"/>
      <c r="G66" s="230" t="str">
        <f>Invoerblad!G76</f>
        <v>x</v>
      </c>
      <c r="H66" s="230">
        <f>Invoerblad!H76</f>
        <v>0</v>
      </c>
      <c r="I66" s="230">
        <f>Invoerblad!I76</f>
        <v>0</v>
      </c>
      <c r="J66" s="222"/>
      <c r="K66" s="223" t="str">
        <f t="shared" ref="K66:K71" si="7">IF(G66="x", "","Risicovol")</f>
        <v/>
      </c>
      <c r="L66" s="218"/>
      <c r="M66" s="236">
        <f t="shared" ref="M66:M71" si="8">IF(G66="x",1,0)</f>
        <v>1</v>
      </c>
      <c r="N66" s="178"/>
      <c r="O66" s="170"/>
    </row>
    <row r="67" spans="1:15" ht="15.5" x14ac:dyDescent="0.35">
      <c r="A67" s="170"/>
      <c r="C67" s="225">
        <v>48</v>
      </c>
      <c r="D67" s="226" t="s">
        <v>172</v>
      </c>
      <c r="E67" s="227"/>
      <c r="F67" s="228"/>
      <c r="G67" s="230" t="str">
        <f>Invoerblad!G77</f>
        <v>x</v>
      </c>
      <c r="H67" s="230">
        <f>Invoerblad!H77</f>
        <v>0</v>
      </c>
      <c r="I67" s="230">
        <f>Invoerblad!I77</f>
        <v>0</v>
      </c>
      <c r="J67" s="222"/>
      <c r="K67" s="223" t="str">
        <f t="shared" si="7"/>
        <v/>
      </c>
      <c r="L67" s="218"/>
      <c r="M67" s="236">
        <f t="shared" si="8"/>
        <v>1</v>
      </c>
      <c r="N67" s="178"/>
      <c r="O67" s="170"/>
    </row>
    <row r="68" spans="1:15" ht="15.5" x14ac:dyDescent="0.35">
      <c r="A68" s="170"/>
      <c r="C68" s="225">
        <v>49</v>
      </c>
      <c r="D68" s="226" t="s">
        <v>173</v>
      </c>
      <c r="E68" s="227"/>
      <c r="F68" s="228"/>
      <c r="G68" s="230" t="str">
        <f>Invoerblad!G78</f>
        <v>x</v>
      </c>
      <c r="H68" s="230">
        <f>Invoerblad!H78</f>
        <v>0</v>
      </c>
      <c r="I68" s="230">
        <f>Invoerblad!I78</f>
        <v>0</v>
      </c>
      <c r="J68" s="222"/>
      <c r="K68" s="223" t="str">
        <f t="shared" si="7"/>
        <v/>
      </c>
      <c r="L68" s="218"/>
      <c r="M68" s="236">
        <f t="shared" si="8"/>
        <v>1</v>
      </c>
      <c r="N68" s="178"/>
      <c r="O68" s="170"/>
    </row>
    <row r="69" spans="1:15" ht="15.5" x14ac:dyDescent="0.35">
      <c r="A69" s="170"/>
      <c r="C69" s="225">
        <v>50</v>
      </c>
      <c r="D69" s="226" t="s">
        <v>106</v>
      </c>
      <c r="E69" s="227"/>
      <c r="F69" s="228"/>
      <c r="G69" s="230">
        <f>Invoerblad!G79</f>
        <v>0</v>
      </c>
      <c r="H69" s="230" t="str">
        <f>Invoerblad!H79</f>
        <v>x</v>
      </c>
      <c r="I69" s="230">
        <f>Invoerblad!I79</f>
        <v>0</v>
      </c>
      <c r="J69" s="222"/>
      <c r="K69" s="223" t="str">
        <f t="shared" si="7"/>
        <v>Risicovol</v>
      </c>
      <c r="L69" s="218"/>
      <c r="M69" s="236">
        <f t="shared" si="8"/>
        <v>0</v>
      </c>
      <c r="O69" s="170"/>
    </row>
    <row r="70" spans="1:15" ht="15.5" x14ac:dyDescent="0.35">
      <c r="A70" s="170"/>
      <c r="C70" s="225">
        <v>51</v>
      </c>
      <c r="D70" s="226" t="s">
        <v>174</v>
      </c>
      <c r="E70" s="227"/>
      <c r="F70" s="228"/>
      <c r="G70" s="230" t="str">
        <f>Invoerblad!G80</f>
        <v>x</v>
      </c>
      <c r="H70" s="230">
        <f>Invoerblad!H80</f>
        <v>0</v>
      </c>
      <c r="I70" s="230">
        <f>Invoerblad!I80</f>
        <v>0</v>
      </c>
      <c r="J70" s="222"/>
      <c r="K70" s="223" t="str">
        <f t="shared" si="7"/>
        <v/>
      </c>
      <c r="L70" s="218"/>
      <c r="M70" s="236">
        <f t="shared" si="8"/>
        <v>1</v>
      </c>
      <c r="O70" s="170"/>
    </row>
    <row r="71" spans="1:15" ht="15.5" x14ac:dyDescent="0.35">
      <c r="A71" s="170"/>
      <c r="C71" s="225">
        <v>52</v>
      </c>
      <c r="D71" s="226" t="s">
        <v>175</v>
      </c>
      <c r="E71" s="245"/>
      <c r="F71" s="339"/>
      <c r="G71" s="230" t="str">
        <f>Invoerblad!G81</f>
        <v>x</v>
      </c>
      <c r="H71" s="230">
        <f>Invoerblad!H81</f>
        <v>0</v>
      </c>
      <c r="I71" s="230">
        <f>Invoerblad!I81</f>
        <v>0</v>
      </c>
      <c r="J71" s="222"/>
      <c r="K71" s="223" t="str">
        <f t="shared" si="7"/>
        <v/>
      </c>
      <c r="M71" s="236">
        <f t="shared" si="8"/>
        <v>1</v>
      </c>
      <c r="O71" s="170"/>
    </row>
    <row r="72" spans="1:15" ht="15.5" x14ac:dyDescent="0.35">
      <c r="A72" s="170"/>
      <c r="C72" s="161"/>
      <c r="D72" s="185"/>
      <c r="E72" s="163"/>
      <c r="F72" s="163"/>
      <c r="G72" s="163"/>
      <c r="H72" s="164"/>
      <c r="I72" s="164"/>
      <c r="J72" s="164"/>
      <c r="K72" s="184"/>
      <c r="L72" s="239" t="s">
        <v>116</v>
      </c>
      <c r="M72" s="240">
        <f>SUM(M66:M71)-1</f>
        <v>4</v>
      </c>
      <c r="O72" s="170"/>
    </row>
    <row r="73" spans="1:15" ht="15.5" x14ac:dyDescent="0.35">
      <c r="A73" s="170"/>
      <c r="C73" s="161"/>
      <c r="D73" s="185"/>
      <c r="E73" s="163"/>
      <c r="F73" s="163"/>
      <c r="G73" s="163"/>
      <c r="H73" s="164"/>
      <c r="I73" s="164"/>
      <c r="J73" s="164"/>
      <c r="K73" s="184"/>
      <c r="M73" s="236"/>
      <c r="O73" s="170"/>
    </row>
    <row r="74" spans="1:15" ht="15.5" x14ac:dyDescent="0.35">
      <c r="A74" s="170"/>
      <c r="M74" s="236"/>
      <c r="O74" s="170"/>
    </row>
    <row r="75" spans="1:15" x14ac:dyDescent="0.25">
      <c r="A75" s="170"/>
      <c r="M75" s="184"/>
      <c r="O75" s="170"/>
    </row>
    <row r="76" spans="1:15" x14ac:dyDescent="0.25">
      <c r="A76" s="170"/>
      <c r="M76" s="184"/>
      <c r="O76" s="170"/>
    </row>
    <row r="77" spans="1:15" x14ac:dyDescent="0.25">
      <c r="A77" s="170"/>
      <c r="O77" s="170"/>
    </row>
    <row r="78" spans="1:15" x14ac:dyDescent="0.25">
      <c r="A78" s="170"/>
      <c r="B78" s="170"/>
      <c r="C78" s="170"/>
      <c r="D78" s="171"/>
      <c r="E78" s="172"/>
      <c r="F78" s="172"/>
      <c r="G78" s="172"/>
      <c r="H78" s="172"/>
      <c r="I78" s="172"/>
      <c r="J78" s="172"/>
      <c r="K78" s="170"/>
      <c r="L78" s="170"/>
      <c r="M78" s="170"/>
      <c r="N78" s="170"/>
      <c r="O78" s="170"/>
    </row>
    <row r="79" spans="1:15" x14ac:dyDescent="0.25">
      <c r="A79" s="170"/>
      <c r="B79" s="170"/>
      <c r="C79" s="170"/>
      <c r="D79" s="171"/>
      <c r="E79" s="172"/>
      <c r="F79" s="172"/>
      <c r="G79" s="172"/>
      <c r="H79" s="172"/>
      <c r="I79" s="172"/>
      <c r="J79" s="172"/>
      <c r="K79" s="170"/>
      <c r="L79" s="170"/>
      <c r="M79" s="170"/>
      <c r="N79" s="170"/>
      <c r="O79" s="170"/>
    </row>
    <row r="80" spans="1:15" x14ac:dyDescent="0.25">
      <c r="A80" s="382"/>
      <c r="B80" s="382"/>
    </row>
    <row r="81" spans="1:2" x14ac:dyDescent="0.25">
      <c r="A81" s="382"/>
      <c r="B81" s="382"/>
    </row>
    <row r="82" spans="1:2" x14ac:dyDescent="0.25">
      <c r="A82" s="382"/>
      <c r="B82" s="382"/>
    </row>
    <row r="83" spans="1:2" x14ac:dyDescent="0.25">
      <c r="A83" s="382"/>
      <c r="B83" s="382"/>
    </row>
    <row r="84" spans="1:2" x14ac:dyDescent="0.25">
      <c r="A84" s="382"/>
      <c r="B84" s="382"/>
    </row>
    <row r="85" spans="1:2" x14ac:dyDescent="0.25">
      <c r="A85" s="382"/>
      <c r="B85" s="382"/>
    </row>
    <row r="86" spans="1:2" x14ac:dyDescent="0.25">
      <c r="A86" s="382"/>
      <c r="B86" s="382"/>
    </row>
    <row r="87" spans="1:2" x14ac:dyDescent="0.25">
      <c r="A87" s="382"/>
      <c r="B87" s="382"/>
    </row>
    <row r="88" spans="1:2" x14ac:dyDescent="0.25">
      <c r="A88" s="382"/>
      <c r="B88" s="382"/>
    </row>
    <row r="89" spans="1:2" x14ac:dyDescent="0.25">
      <c r="A89" s="382"/>
      <c r="B89" s="382"/>
    </row>
  </sheetData>
  <sheetProtection sheet="1" objects="1" scenarios="1" selectLockedCells="1"/>
  <phoneticPr fontId="29" type="noConversion"/>
  <conditionalFormatting sqref="H64:I65 H44:I45 H56:I58 H34:I35 H5:I6 J5:J70 H15:I16">
    <cfRule type="expression" dxfId="2" priority="1" stopIfTrue="1">
      <formula>H5="x"</formula>
    </cfRule>
  </conditionalFormatting>
  <conditionalFormatting sqref="K7 K17 K20 K25:K34">
    <cfRule type="expression" dxfId="1" priority="2" stopIfTrue="1">
      <formula>"Risicoarm"</formula>
    </cfRule>
  </conditionalFormatting>
  <dataValidations count="1">
    <dataValidation type="whole" allowBlank="1" showInputMessage="1" showErrorMessage="1" sqref="M44 M23 M15 M34">
      <formula1>1</formula1>
      <formula2>5</formula2>
    </dataValidation>
  </dataValidations>
  <pageMargins left="0.75" right="0.75" top="1" bottom="1" header="0.5" footer="0.5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indexed="17"/>
  </sheetPr>
  <dimension ref="A1:U97"/>
  <sheetViews>
    <sheetView zoomScale="75" zoomScaleNormal="75" workbookViewId="0">
      <pane ySplit="15" topLeftCell="A16" activePane="bottomLeft" state="frozen"/>
      <selection pane="bottomLeft" activeCell="K72" sqref="K72"/>
    </sheetView>
  </sheetViews>
  <sheetFormatPr defaultColWidth="9.1796875" defaultRowHeight="12.5" x14ac:dyDescent="0.25"/>
  <cols>
    <col min="1" max="1" width="7.7265625" style="1" customWidth="1"/>
    <col min="2" max="2" width="4.26953125" style="1" customWidth="1"/>
    <col min="3" max="3" width="9.1796875" style="1"/>
    <col min="4" max="4" width="35.81640625" style="1" bestFit="1" customWidth="1"/>
    <col min="5" max="5" width="7.81640625" style="1" customWidth="1"/>
    <col min="6" max="6" width="12.453125" style="1" customWidth="1"/>
    <col min="7" max="7" width="9.1796875" style="1"/>
    <col min="8" max="8" width="7.54296875" style="1" customWidth="1"/>
    <col min="9" max="9" width="10" style="1" customWidth="1"/>
    <col min="10" max="10" width="29.81640625" style="1" customWidth="1"/>
    <col min="11" max="11" width="12" style="1" bestFit="1" customWidth="1"/>
    <col min="12" max="12" width="3.453125" style="1" customWidth="1"/>
    <col min="13" max="13" width="6" style="141" customWidth="1"/>
    <col min="14" max="14" width="7.7265625" style="1" customWidth="1"/>
    <col min="15" max="15" width="7.453125" style="1" customWidth="1"/>
    <col min="16" max="16" width="6" style="1" customWidth="1"/>
    <col min="17" max="16384" width="9.1796875" style="1"/>
  </cols>
  <sheetData>
    <row r="1" spans="1:17" ht="15.5" x14ac:dyDescent="0.35">
      <c r="A1" s="42"/>
      <c r="B1" s="43"/>
      <c r="C1" s="44"/>
      <c r="D1" s="44"/>
      <c r="E1" s="45"/>
      <c r="F1" s="44"/>
      <c r="G1" s="44"/>
      <c r="H1" s="44"/>
      <c r="I1" s="44"/>
      <c r="J1" s="44"/>
      <c r="K1" s="46"/>
      <c r="L1" s="47"/>
      <c r="M1" s="45"/>
      <c r="N1" s="45"/>
      <c r="O1" s="47"/>
      <c r="P1" s="48"/>
      <c r="Q1" s="45"/>
    </row>
    <row r="2" spans="1:17" ht="26" x14ac:dyDescent="0.35">
      <c r="A2" s="42"/>
      <c r="B2" s="43"/>
      <c r="C2" s="44"/>
      <c r="D2" s="44"/>
      <c r="E2" s="79"/>
      <c r="F2" s="79"/>
      <c r="G2" s="50"/>
      <c r="H2" s="45"/>
      <c r="I2" s="49" t="s">
        <v>28</v>
      </c>
      <c r="J2" s="48"/>
      <c r="K2" s="51"/>
      <c r="L2" s="47"/>
      <c r="M2" s="45"/>
      <c r="N2" s="45"/>
      <c r="O2" s="47"/>
      <c r="P2" s="48"/>
      <c r="Q2" s="45"/>
    </row>
    <row r="3" spans="1:17" ht="15.5" x14ac:dyDescent="0.35">
      <c r="A3" s="42"/>
      <c r="B3" s="43"/>
      <c r="C3" s="44"/>
      <c r="D3" s="44"/>
      <c r="E3" s="45"/>
      <c r="F3" s="52"/>
      <c r="G3" s="44"/>
      <c r="H3" s="44"/>
      <c r="I3" s="44"/>
      <c r="J3" s="48"/>
      <c r="K3" s="51"/>
      <c r="L3" s="47"/>
      <c r="M3" s="45"/>
      <c r="N3" s="45"/>
      <c r="O3" s="47"/>
      <c r="P3" s="48"/>
      <c r="Q3" s="45"/>
    </row>
    <row r="4" spans="1:17" ht="15.5" x14ac:dyDescent="0.35">
      <c r="A4" s="42"/>
      <c r="B4" s="122"/>
      <c r="C4" s="83"/>
      <c r="D4" s="83"/>
      <c r="E4" s="84"/>
      <c r="F4" s="83"/>
      <c r="G4" s="83"/>
      <c r="H4" s="83"/>
      <c r="I4" s="83"/>
      <c r="J4" s="85"/>
      <c r="K4" s="86"/>
      <c r="L4" s="87"/>
      <c r="M4" s="84"/>
      <c r="N4" s="84"/>
      <c r="O4" s="87"/>
      <c r="P4" s="83"/>
      <c r="Q4" s="45"/>
    </row>
    <row r="5" spans="1:17" ht="15.5" x14ac:dyDescent="0.35">
      <c r="A5" s="42"/>
      <c r="B5" s="122"/>
      <c r="C5" s="88"/>
      <c r="D5" s="89"/>
      <c r="E5" s="90"/>
      <c r="F5" s="89"/>
      <c r="G5" s="89"/>
      <c r="H5" s="89"/>
      <c r="I5" s="89"/>
      <c r="J5" s="91"/>
      <c r="K5" s="92"/>
      <c r="L5" s="90"/>
      <c r="M5" s="90"/>
      <c r="N5" s="90"/>
      <c r="O5" s="93"/>
      <c r="P5" s="83"/>
      <c r="Q5" s="45"/>
    </row>
    <row r="6" spans="1:17" ht="15.5" x14ac:dyDescent="0.35">
      <c r="A6" s="42"/>
      <c r="B6" s="122"/>
      <c r="C6" s="94" t="s">
        <v>29</v>
      </c>
      <c r="D6" s="95" t="s">
        <v>6</v>
      </c>
      <c r="E6" s="96"/>
      <c r="F6" s="96" t="s">
        <v>107</v>
      </c>
      <c r="G6" s="97" t="s">
        <v>30</v>
      </c>
      <c r="H6" s="67"/>
      <c r="I6" s="263"/>
      <c r="J6" s="263"/>
      <c r="L6" s="68"/>
      <c r="M6" s="61"/>
      <c r="N6" s="68"/>
      <c r="O6" s="98"/>
      <c r="P6" s="83"/>
      <c r="Q6" s="53"/>
    </row>
    <row r="7" spans="1:17" ht="21" x14ac:dyDescent="0.5">
      <c r="A7" s="42"/>
      <c r="B7" s="122"/>
      <c r="C7" s="99"/>
      <c r="D7" s="67"/>
      <c r="E7" s="68"/>
      <c r="F7" s="68"/>
      <c r="G7" s="68"/>
      <c r="H7" s="67"/>
      <c r="I7" s="263"/>
      <c r="J7" s="320" t="s">
        <v>31</v>
      </c>
      <c r="K7" s="314" t="s">
        <v>32</v>
      </c>
      <c r="L7" s="315"/>
      <c r="M7" s="316">
        <v>5</v>
      </c>
      <c r="N7" s="68"/>
      <c r="O7" s="100"/>
      <c r="P7" s="83"/>
      <c r="Q7" s="53"/>
    </row>
    <row r="8" spans="1:17" ht="21" x14ac:dyDescent="0.5">
      <c r="A8" s="42"/>
      <c r="B8" s="122"/>
      <c r="C8" s="94">
        <v>1</v>
      </c>
      <c r="D8" s="67" t="s">
        <v>11</v>
      </c>
      <c r="E8" s="96"/>
      <c r="F8" s="101">
        <f>E26</f>
        <v>4.375</v>
      </c>
      <c r="G8" s="68">
        <v>3</v>
      </c>
      <c r="H8" s="67"/>
      <c r="I8" s="263"/>
      <c r="J8" s="263"/>
      <c r="K8" s="317" t="s">
        <v>15</v>
      </c>
      <c r="L8" s="318"/>
      <c r="M8" s="319">
        <v>1</v>
      </c>
      <c r="N8" s="68"/>
      <c r="O8" s="100"/>
      <c r="P8" s="83"/>
      <c r="Q8" s="53"/>
    </row>
    <row r="9" spans="1:17" ht="15.5" x14ac:dyDescent="0.35">
      <c r="A9" s="42"/>
      <c r="B9" s="122"/>
      <c r="C9" s="94">
        <v>2</v>
      </c>
      <c r="D9" s="67" t="s">
        <v>1</v>
      </c>
      <c r="E9" s="96"/>
      <c r="F9" s="101">
        <f>E39</f>
        <v>3.2</v>
      </c>
      <c r="G9" s="68">
        <v>3</v>
      </c>
      <c r="H9" s="67"/>
      <c r="I9" s="263"/>
      <c r="J9" s="263"/>
      <c r="N9" s="68"/>
      <c r="O9" s="100"/>
      <c r="P9" s="83"/>
      <c r="Q9" s="53"/>
    </row>
    <row r="10" spans="1:17" ht="15.5" x14ac:dyDescent="0.35">
      <c r="A10" s="42"/>
      <c r="B10" s="122"/>
      <c r="C10" s="94">
        <v>3</v>
      </c>
      <c r="D10" s="67" t="s">
        <v>5</v>
      </c>
      <c r="E10" s="96"/>
      <c r="F10" s="101">
        <f>E52</f>
        <v>4</v>
      </c>
      <c r="G10" s="68">
        <v>3</v>
      </c>
      <c r="H10" s="67"/>
      <c r="I10" s="60"/>
      <c r="J10" s="60"/>
      <c r="K10" s="61"/>
      <c r="L10" s="68"/>
      <c r="M10" s="68"/>
      <c r="N10" s="68"/>
      <c r="O10" s="100"/>
      <c r="P10" s="83"/>
      <c r="Q10" s="53"/>
    </row>
    <row r="11" spans="1:17" ht="15.5" x14ac:dyDescent="0.35">
      <c r="A11" s="42"/>
      <c r="B11" s="122"/>
      <c r="C11" s="94">
        <v>4</v>
      </c>
      <c r="D11" s="60" t="s">
        <v>0</v>
      </c>
      <c r="E11" s="102"/>
      <c r="F11" s="101">
        <f>E66</f>
        <v>4.3636363636363633</v>
      </c>
      <c r="G11" s="68">
        <v>3</v>
      </c>
      <c r="H11" s="67"/>
      <c r="I11" s="60"/>
      <c r="J11" s="374" t="s">
        <v>178</v>
      </c>
      <c r="K11" s="365" t="s">
        <v>179</v>
      </c>
      <c r="L11" s="366"/>
      <c r="M11" s="367"/>
      <c r="N11" s="368"/>
      <c r="O11" s="100"/>
      <c r="P11" s="83"/>
      <c r="Q11" s="53"/>
    </row>
    <row r="12" spans="1:17" ht="15.5" x14ac:dyDescent="0.35">
      <c r="A12" s="42"/>
      <c r="B12" s="122"/>
      <c r="C12" s="94">
        <v>5</v>
      </c>
      <c r="D12" s="60" t="s">
        <v>12</v>
      </c>
      <c r="E12" s="102"/>
      <c r="F12" s="101">
        <f>E77</f>
        <v>4.7142857142857144</v>
      </c>
      <c r="G12" s="68">
        <v>3</v>
      </c>
      <c r="H12" s="67"/>
      <c r="I12" s="264"/>
      <c r="J12" s="60"/>
      <c r="K12" s="369" t="s">
        <v>180</v>
      </c>
      <c r="L12" s="369"/>
      <c r="M12" s="370"/>
      <c r="N12" s="371"/>
      <c r="O12" s="100"/>
      <c r="P12" s="83"/>
      <c r="Q12" s="53"/>
    </row>
    <row r="13" spans="1:17" ht="15.5" x14ac:dyDescent="0.35">
      <c r="A13" s="42"/>
      <c r="B13" s="122"/>
      <c r="C13" s="94">
        <v>6</v>
      </c>
      <c r="D13" s="60" t="s">
        <v>13</v>
      </c>
      <c r="E13" s="102"/>
      <c r="F13" s="101">
        <f>E92</f>
        <v>3</v>
      </c>
      <c r="G13" s="68">
        <v>3</v>
      </c>
      <c r="H13" s="67"/>
      <c r="I13" s="264"/>
      <c r="J13" s="60"/>
      <c r="K13" s="372" t="s">
        <v>181</v>
      </c>
      <c r="L13" s="373"/>
      <c r="M13" s="373"/>
      <c r="N13" s="373"/>
      <c r="O13" s="100"/>
      <c r="P13" s="83"/>
      <c r="Q13" s="53"/>
    </row>
    <row r="14" spans="1:17" ht="15.5" x14ac:dyDescent="0.35">
      <c r="A14" s="42"/>
      <c r="B14" s="122"/>
      <c r="C14" s="94"/>
      <c r="D14" s="103"/>
      <c r="E14" s="102"/>
      <c r="F14" s="101"/>
      <c r="G14" s="68"/>
      <c r="H14" s="67"/>
      <c r="J14" s="60"/>
      <c r="K14" s="265"/>
      <c r="L14" s="68"/>
      <c r="M14" s="68"/>
      <c r="N14" s="68"/>
      <c r="O14" s="100"/>
      <c r="P14" s="83"/>
      <c r="Q14" s="53"/>
    </row>
    <row r="15" spans="1:17" ht="15.5" x14ac:dyDescent="0.35">
      <c r="A15" s="42"/>
      <c r="B15" s="122"/>
      <c r="C15" s="104"/>
      <c r="D15" s="105"/>
      <c r="E15" s="106"/>
      <c r="F15" s="266"/>
      <c r="G15" s="107"/>
      <c r="H15" s="127"/>
      <c r="I15" s="127"/>
      <c r="J15" s="127"/>
      <c r="K15" s="128"/>
      <c r="L15" s="107"/>
      <c r="M15" s="107"/>
      <c r="N15" s="107"/>
      <c r="O15" s="108"/>
      <c r="P15" s="83"/>
      <c r="Q15" s="53"/>
    </row>
    <row r="16" spans="1:17" ht="15.5" x14ac:dyDescent="0.35">
      <c r="A16" s="42"/>
      <c r="B16" s="122"/>
      <c r="C16" s="96"/>
      <c r="D16" s="103"/>
      <c r="E16" s="102"/>
      <c r="F16" s="267"/>
      <c r="G16" s="68"/>
      <c r="H16" s="122"/>
      <c r="I16" s="122"/>
      <c r="J16" s="122"/>
      <c r="K16" s="115"/>
      <c r="L16" s="84"/>
      <c r="M16" s="84"/>
      <c r="N16" s="84"/>
      <c r="O16" s="87"/>
      <c r="P16" s="83"/>
      <c r="Q16" s="53"/>
    </row>
    <row r="17" spans="1:17" ht="15.5" x14ac:dyDescent="0.35">
      <c r="A17" s="42"/>
      <c r="B17" s="122"/>
      <c r="C17" s="109"/>
      <c r="D17" s="89"/>
      <c r="E17" s="90"/>
      <c r="F17" s="89"/>
      <c r="G17" s="89"/>
      <c r="H17" s="89"/>
      <c r="I17" s="89"/>
      <c r="J17" s="91"/>
      <c r="K17" s="92"/>
      <c r="L17" s="110"/>
      <c r="M17" s="90"/>
      <c r="N17" s="90"/>
      <c r="O17" s="111"/>
      <c r="P17" s="83"/>
      <c r="Q17" s="45"/>
    </row>
    <row r="18" spans="1:17" ht="15.5" x14ac:dyDescent="0.35">
      <c r="A18" s="42"/>
      <c r="B18" s="122"/>
      <c r="C18" s="94">
        <v>1</v>
      </c>
      <c r="D18" s="95" t="s">
        <v>11</v>
      </c>
      <c r="E18" s="96"/>
      <c r="F18" s="95"/>
      <c r="G18" s="67"/>
      <c r="H18" s="67"/>
      <c r="I18" s="67"/>
      <c r="J18" s="62"/>
      <c r="K18" s="112"/>
      <c r="L18" s="77"/>
      <c r="M18" s="77" t="s">
        <v>33</v>
      </c>
      <c r="N18" s="68" t="s">
        <v>34</v>
      </c>
      <c r="O18" s="113" t="s">
        <v>35</v>
      </c>
      <c r="P18" s="83"/>
      <c r="Q18" s="45"/>
    </row>
    <row r="19" spans="1:17" ht="15.5" x14ac:dyDescent="0.35">
      <c r="A19" s="42"/>
      <c r="B19" s="122"/>
      <c r="C19" s="94"/>
      <c r="D19" s="95"/>
      <c r="E19" s="96"/>
      <c r="F19" s="95"/>
      <c r="G19" s="67"/>
      <c r="H19" s="67"/>
      <c r="I19" s="67"/>
      <c r="J19" s="62"/>
      <c r="K19" s="112"/>
      <c r="L19" s="77"/>
      <c r="M19" s="77"/>
      <c r="N19" s="68"/>
      <c r="O19" s="113"/>
      <c r="P19" s="83"/>
      <c r="Q19" s="45"/>
    </row>
    <row r="20" spans="1:17" ht="15.5" x14ac:dyDescent="0.35">
      <c r="A20" s="42"/>
      <c r="B20" s="122"/>
      <c r="C20" s="114"/>
      <c r="D20" s="56" t="s">
        <v>36</v>
      </c>
      <c r="E20" s="57"/>
      <c r="F20" s="56" t="s">
        <v>128</v>
      </c>
      <c r="G20" s="56"/>
      <c r="H20" s="56"/>
      <c r="I20" s="56"/>
      <c r="J20" s="58"/>
      <c r="K20" s="392">
        <f>IF(Uitvoer!M15&lt;1,1,Uitvoer!M15)</f>
        <v>5</v>
      </c>
      <c r="L20" s="77"/>
      <c r="M20" s="77">
        <f>K20</f>
        <v>5</v>
      </c>
      <c r="N20" s="68">
        <v>2</v>
      </c>
      <c r="O20" s="115">
        <f>M20*N20</f>
        <v>10</v>
      </c>
      <c r="P20" s="116"/>
      <c r="Q20" s="45"/>
    </row>
    <row r="21" spans="1:17" ht="15.5" x14ac:dyDescent="0.35">
      <c r="A21" s="42"/>
      <c r="B21" s="122"/>
      <c r="C21" s="114"/>
      <c r="D21" s="60" t="s">
        <v>37</v>
      </c>
      <c r="E21" s="61"/>
      <c r="F21" s="60" t="s">
        <v>118</v>
      </c>
      <c r="G21" s="60"/>
      <c r="H21" s="60"/>
      <c r="I21" s="60"/>
      <c r="J21" s="62"/>
      <c r="K21" s="392">
        <f>IF(Uitvoer!M23&lt;1,1,Uitvoer!M23)</f>
        <v>4</v>
      </c>
      <c r="L21" s="77"/>
      <c r="M21" s="77">
        <f>K21</f>
        <v>4</v>
      </c>
      <c r="N21" s="68">
        <v>2</v>
      </c>
      <c r="O21" s="115">
        <f>M21*N21</f>
        <v>8</v>
      </c>
      <c r="P21" s="116"/>
      <c r="Q21" s="45"/>
    </row>
    <row r="22" spans="1:17" ht="15.5" x14ac:dyDescent="0.35">
      <c r="A22" s="42"/>
      <c r="B22" s="122"/>
      <c r="C22" s="114"/>
      <c r="D22" s="308" t="s">
        <v>144</v>
      </c>
      <c r="E22" s="309"/>
      <c r="F22" s="308" t="s">
        <v>158</v>
      </c>
      <c r="G22" s="308"/>
      <c r="H22" s="308"/>
      <c r="I22" s="308"/>
      <c r="J22" s="310"/>
      <c r="K22" s="392">
        <f>IF(Uitvoer!M34&lt;1,1,Uitvoer!M34)</f>
        <v>5</v>
      </c>
      <c r="L22" s="77"/>
      <c r="M22" s="77">
        <f>K22</f>
        <v>5</v>
      </c>
      <c r="N22" s="68">
        <v>1</v>
      </c>
      <c r="O22" s="115">
        <f>M22*N22</f>
        <v>5</v>
      </c>
      <c r="P22" s="116"/>
      <c r="Q22" s="45"/>
    </row>
    <row r="23" spans="1:17" ht="15.5" x14ac:dyDescent="0.35">
      <c r="A23" s="42"/>
      <c r="B23" s="122"/>
      <c r="C23" s="114"/>
      <c r="D23" s="311" t="s">
        <v>122</v>
      </c>
      <c r="E23" s="312"/>
      <c r="F23" s="311" t="s">
        <v>119</v>
      </c>
      <c r="G23" s="311"/>
      <c r="H23" s="311"/>
      <c r="I23" s="311"/>
      <c r="J23" s="313"/>
      <c r="K23" s="392">
        <f>IF(Uitvoer!M44&lt;1,1,Uitvoer!M44)</f>
        <v>4</v>
      </c>
      <c r="L23" s="77"/>
      <c r="M23" s="77">
        <f>K23</f>
        <v>4</v>
      </c>
      <c r="N23" s="68">
        <v>1</v>
      </c>
      <c r="O23" s="115">
        <f>M23*N23</f>
        <v>4</v>
      </c>
      <c r="P23" s="116"/>
      <c r="Q23" s="45"/>
    </row>
    <row r="24" spans="1:17" ht="15.5" x14ac:dyDescent="0.35">
      <c r="A24" s="42"/>
      <c r="B24" s="122"/>
      <c r="C24" s="114"/>
      <c r="D24" s="308" t="s">
        <v>38</v>
      </c>
      <c r="E24" s="309"/>
      <c r="F24" s="308" t="s">
        <v>120</v>
      </c>
      <c r="G24" s="308"/>
      <c r="H24" s="308"/>
      <c r="I24" s="308"/>
      <c r="J24" s="310"/>
      <c r="K24" s="392">
        <f>IF(Uitvoer!M56&lt;1,1,Uitvoer!M56)</f>
        <v>4</v>
      </c>
      <c r="L24" s="77"/>
      <c r="M24" s="77">
        <f>K24</f>
        <v>4</v>
      </c>
      <c r="N24" s="68">
        <v>2</v>
      </c>
      <c r="O24" s="115">
        <f>M24*N24</f>
        <v>8</v>
      </c>
      <c r="P24" s="116"/>
      <c r="Q24" s="45"/>
    </row>
    <row r="25" spans="1:17" ht="15.5" x14ac:dyDescent="0.35">
      <c r="A25" s="42"/>
      <c r="B25" s="122"/>
      <c r="C25" s="114"/>
      <c r="D25" s="60"/>
      <c r="E25" s="61"/>
      <c r="F25" s="60"/>
      <c r="G25" s="60"/>
      <c r="H25" s="60"/>
      <c r="I25" s="60"/>
      <c r="J25" s="62"/>
      <c r="K25" s="61"/>
      <c r="L25" s="77"/>
      <c r="M25" s="77"/>
      <c r="N25" s="68"/>
      <c r="O25" s="115"/>
      <c r="P25" s="116"/>
      <c r="Q25" s="45"/>
    </row>
    <row r="26" spans="1:17" ht="15.5" x14ac:dyDescent="0.35">
      <c r="A26" s="42"/>
      <c r="B26" s="122"/>
      <c r="C26" s="114"/>
      <c r="D26" s="103" t="s">
        <v>39</v>
      </c>
      <c r="E26" s="63">
        <f>O26/N26</f>
        <v>4.375</v>
      </c>
      <c r="F26" s="60"/>
      <c r="G26" s="60"/>
      <c r="H26" s="60"/>
      <c r="I26" s="60"/>
      <c r="J26" s="60"/>
      <c r="K26" s="61"/>
      <c r="L26" s="77"/>
      <c r="M26" s="77">
        <f>SUM(M20:M25)</f>
        <v>22</v>
      </c>
      <c r="N26" s="68">
        <f>SUM(N20:N25)</f>
        <v>8</v>
      </c>
      <c r="O26" s="68">
        <f>SUM(O20:O25)</f>
        <v>35</v>
      </c>
      <c r="P26" s="83"/>
      <c r="Q26" s="45"/>
    </row>
    <row r="27" spans="1:17" ht="15.5" x14ac:dyDescent="0.35">
      <c r="A27" s="42"/>
      <c r="B27" s="122"/>
      <c r="C27" s="117"/>
      <c r="D27" s="118"/>
      <c r="E27" s="107"/>
      <c r="F27" s="118"/>
      <c r="G27" s="118"/>
      <c r="H27" s="118"/>
      <c r="I27" s="118"/>
      <c r="J27" s="119"/>
      <c r="K27" s="120"/>
      <c r="L27" s="121"/>
      <c r="M27" s="121"/>
      <c r="N27" s="107"/>
      <c r="O27" s="108"/>
      <c r="P27" s="83"/>
      <c r="Q27" s="45"/>
    </row>
    <row r="28" spans="1:17" ht="15.5" x14ac:dyDescent="0.35">
      <c r="A28" s="42"/>
      <c r="B28" s="122"/>
      <c r="C28" s="68"/>
      <c r="D28" s="67"/>
      <c r="E28" s="68"/>
      <c r="F28" s="67"/>
      <c r="G28" s="67"/>
      <c r="H28" s="67"/>
      <c r="I28" s="67"/>
      <c r="J28" s="62"/>
      <c r="K28" s="112"/>
      <c r="L28" s="77"/>
      <c r="M28" s="77"/>
      <c r="N28" s="68"/>
      <c r="O28" s="77"/>
      <c r="P28" s="83"/>
      <c r="Q28" s="45"/>
    </row>
    <row r="29" spans="1:17" ht="15.5" x14ac:dyDescent="0.35">
      <c r="A29" s="42"/>
      <c r="B29" s="122"/>
      <c r="C29" s="109"/>
      <c r="D29" s="89"/>
      <c r="E29" s="90"/>
      <c r="F29" s="89"/>
      <c r="G29" s="89"/>
      <c r="H29" s="89"/>
      <c r="I29" s="89"/>
      <c r="J29" s="91"/>
      <c r="K29" s="92"/>
      <c r="L29" s="110"/>
      <c r="M29" s="110"/>
      <c r="N29" s="90"/>
      <c r="O29" s="111"/>
      <c r="P29" s="116"/>
      <c r="Q29" s="45"/>
    </row>
    <row r="30" spans="1:17" ht="15.5" x14ac:dyDescent="0.35">
      <c r="A30" s="42"/>
      <c r="B30" s="122"/>
      <c r="C30" s="94">
        <v>2</v>
      </c>
      <c r="D30" s="95" t="s">
        <v>1</v>
      </c>
      <c r="E30" s="96"/>
      <c r="F30" s="67"/>
      <c r="G30" s="67"/>
      <c r="H30" s="67"/>
      <c r="I30" s="67"/>
      <c r="J30" s="62"/>
      <c r="K30" s="112"/>
      <c r="L30" s="77"/>
      <c r="M30" s="77" t="s">
        <v>33</v>
      </c>
      <c r="N30" s="68" t="s">
        <v>34</v>
      </c>
      <c r="O30" s="115" t="s">
        <v>35</v>
      </c>
      <c r="P30" s="116"/>
      <c r="Q30" s="45"/>
    </row>
    <row r="31" spans="1:17" ht="15.5" x14ac:dyDescent="0.35">
      <c r="A31" s="42"/>
      <c r="B31" s="122"/>
      <c r="C31" s="114"/>
      <c r="D31" s="67"/>
      <c r="E31" s="68"/>
      <c r="F31" s="67"/>
      <c r="G31" s="67"/>
      <c r="H31" s="67"/>
      <c r="I31" s="67"/>
      <c r="J31" s="62"/>
      <c r="K31" s="112"/>
      <c r="L31" s="77"/>
      <c r="M31" s="77"/>
      <c r="N31" s="68"/>
      <c r="O31" s="115"/>
      <c r="P31" s="116"/>
      <c r="Q31" s="45"/>
    </row>
    <row r="32" spans="1:17" ht="15.5" x14ac:dyDescent="0.35">
      <c r="A32" s="42"/>
      <c r="B32" s="122"/>
      <c r="C32" s="114"/>
      <c r="D32" s="64" t="s">
        <v>40</v>
      </c>
      <c r="E32" s="65"/>
      <c r="F32" s="64" t="s">
        <v>41</v>
      </c>
      <c r="G32" s="64"/>
      <c r="H32" s="64"/>
      <c r="I32" s="54"/>
      <c r="J32" s="64"/>
      <c r="K32" s="66">
        <v>2</v>
      </c>
      <c r="L32" s="115"/>
      <c r="M32" s="77">
        <f t="shared" ref="M32:M37" si="0">K32</f>
        <v>2</v>
      </c>
      <c r="N32" s="68">
        <v>1</v>
      </c>
      <c r="O32" s="115">
        <f t="shared" ref="O32:O37" si="1">M32*N32</f>
        <v>2</v>
      </c>
      <c r="P32" s="116"/>
      <c r="Q32" s="45"/>
    </row>
    <row r="33" spans="1:17" ht="15.5" x14ac:dyDescent="0.35">
      <c r="A33" s="42"/>
      <c r="B33" s="122"/>
      <c r="C33" s="114"/>
      <c r="D33" s="67" t="s">
        <v>42</v>
      </c>
      <c r="E33" s="68"/>
      <c r="F33" s="67" t="s">
        <v>43</v>
      </c>
      <c r="G33" s="67"/>
      <c r="H33" s="67"/>
      <c r="I33" s="67"/>
      <c r="J33" s="62"/>
      <c r="K33" s="66">
        <v>2</v>
      </c>
      <c r="L33" s="77"/>
      <c r="M33" s="77">
        <f t="shared" si="0"/>
        <v>2</v>
      </c>
      <c r="N33" s="68">
        <v>2</v>
      </c>
      <c r="O33" s="115">
        <f t="shared" si="1"/>
        <v>4</v>
      </c>
      <c r="P33" s="116"/>
      <c r="Q33" s="45"/>
    </row>
    <row r="34" spans="1:17" ht="18.75" customHeight="1" x14ac:dyDescent="0.5">
      <c r="A34" s="42"/>
      <c r="B34" s="122"/>
      <c r="C34" s="114"/>
      <c r="D34" s="54" t="s">
        <v>44</v>
      </c>
      <c r="E34" s="55"/>
      <c r="F34" s="54" t="s">
        <v>45</v>
      </c>
      <c r="G34" s="54"/>
      <c r="H34" s="54"/>
      <c r="I34" s="54"/>
      <c r="J34" s="58"/>
      <c r="K34" s="66">
        <v>4</v>
      </c>
      <c r="L34" s="77"/>
      <c r="M34" s="77">
        <f t="shared" si="0"/>
        <v>4</v>
      </c>
      <c r="N34" s="68">
        <v>2</v>
      </c>
      <c r="O34" s="115">
        <f t="shared" si="1"/>
        <v>8</v>
      </c>
      <c r="P34" s="116"/>
      <c r="Q34" s="69"/>
    </row>
    <row r="35" spans="1:17" ht="15.5" x14ac:dyDescent="0.35">
      <c r="A35" s="42"/>
      <c r="B35" s="122"/>
      <c r="C35" s="114"/>
      <c r="D35" s="67" t="s">
        <v>46</v>
      </c>
      <c r="E35" s="68"/>
      <c r="F35" s="67" t="s">
        <v>47</v>
      </c>
      <c r="G35" s="67"/>
      <c r="H35" s="67"/>
      <c r="I35" s="67"/>
      <c r="J35" s="62"/>
      <c r="K35" s="66">
        <v>5</v>
      </c>
      <c r="L35" s="77"/>
      <c r="M35" s="77">
        <f t="shared" si="0"/>
        <v>5</v>
      </c>
      <c r="N35" s="68">
        <v>2</v>
      </c>
      <c r="O35" s="115">
        <f t="shared" si="1"/>
        <v>10</v>
      </c>
      <c r="P35" s="116"/>
      <c r="Q35" s="45"/>
    </row>
    <row r="36" spans="1:17" ht="15.5" x14ac:dyDescent="0.35">
      <c r="A36" s="42"/>
      <c r="B36" s="122"/>
      <c r="C36" s="114"/>
      <c r="D36" s="54" t="s">
        <v>48</v>
      </c>
      <c r="E36" s="55"/>
      <c r="F36" s="54" t="s">
        <v>49</v>
      </c>
      <c r="G36" s="56"/>
      <c r="H36" s="56"/>
      <c r="I36" s="54"/>
      <c r="J36" s="58"/>
      <c r="K36" s="66">
        <v>2</v>
      </c>
      <c r="L36" s="77"/>
      <c r="M36" s="77">
        <f t="shared" si="0"/>
        <v>2</v>
      </c>
      <c r="N36" s="68">
        <v>2</v>
      </c>
      <c r="O36" s="115">
        <f t="shared" si="1"/>
        <v>4</v>
      </c>
      <c r="P36" s="116"/>
      <c r="Q36" s="45"/>
    </row>
    <row r="37" spans="1:17" ht="15.5" x14ac:dyDescent="0.35">
      <c r="A37" s="70"/>
      <c r="B37" s="122"/>
      <c r="C37" s="114"/>
      <c r="D37" s="60" t="s">
        <v>50</v>
      </c>
      <c r="E37" s="61"/>
      <c r="F37" s="67" t="s">
        <v>51</v>
      </c>
      <c r="G37" s="123"/>
      <c r="H37" s="67"/>
      <c r="I37" s="67"/>
      <c r="J37" s="67"/>
      <c r="K37" s="66">
        <v>4</v>
      </c>
      <c r="L37" s="77"/>
      <c r="M37" s="77">
        <f t="shared" si="0"/>
        <v>4</v>
      </c>
      <c r="N37" s="68">
        <v>1</v>
      </c>
      <c r="O37" s="115">
        <f t="shared" si="1"/>
        <v>4</v>
      </c>
      <c r="P37" s="116"/>
      <c r="Q37" s="71"/>
    </row>
    <row r="38" spans="1:17" ht="15.5" x14ac:dyDescent="0.35">
      <c r="A38" s="70"/>
      <c r="B38" s="122"/>
      <c r="C38" s="114"/>
      <c r="D38" s="60"/>
      <c r="E38" s="61"/>
      <c r="F38" s="60"/>
      <c r="G38" s="123"/>
      <c r="H38" s="67"/>
      <c r="I38" s="67"/>
      <c r="J38" s="67"/>
      <c r="K38" s="68"/>
      <c r="L38" s="77"/>
      <c r="M38" s="77"/>
      <c r="N38" s="68"/>
      <c r="O38" s="115"/>
      <c r="P38" s="116"/>
      <c r="Q38" s="71"/>
    </row>
    <row r="39" spans="1:17" ht="15.5" x14ac:dyDescent="0.35">
      <c r="A39" s="72"/>
      <c r="B39" s="122"/>
      <c r="C39" s="114"/>
      <c r="D39" s="103" t="s">
        <v>52</v>
      </c>
      <c r="E39" s="63">
        <f>O39/N39</f>
        <v>3.2</v>
      </c>
      <c r="F39" s="60"/>
      <c r="G39" s="123"/>
      <c r="H39" s="67"/>
      <c r="I39" s="67"/>
      <c r="J39" s="67"/>
      <c r="K39" s="68"/>
      <c r="L39" s="77"/>
      <c r="M39" s="87">
        <f>SUM(M32:M38)</f>
        <v>19</v>
      </c>
      <c r="N39" s="68">
        <f>SUM(N32:N38)</f>
        <v>10</v>
      </c>
      <c r="O39" s="68">
        <f>SUM(O32:O38)</f>
        <v>32</v>
      </c>
      <c r="P39" s="116"/>
      <c r="Q39" s="72"/>
    </row>
    <row r="40" spans="1:17" ht="15.5" x14ac:dyDescent="0.35">
      <c r="A40" s="72"/>
      <c r="B40" s="122"/>
      <c r="C40" s="114"/>
      <c r="D40" s="122"/>
      <c r="E40" s="115"/>
      <c r="F40" s="122"/>
      <c r="G40" s="122"/>
      <c r="H40" s="122"/>
      <c r="I40" s="122"/>
      <c r="J40" s="122"/>
      <c r="K40" s="115"/>
      <c r="L40" s="115"/>
      <c r="M40" s="87"/>
      <c r="N40" s="115"/>
      <c r="O40" s="77"/>
      <c r="P40" s="83"/>
      <c r="Q40" s="72"/>
    </row>
    <row r="41" spans="1:17" ht="15.5" x14ac:dyDescent="0.35">
      <c r="A41" s="72"/>
      <c r="B41" s="122"/>
      <c r="C41" s="117"/>
      <c r="D41" s="118"/>
      <c r="E41" s="107"/>
      <c r="F41" s="118"/>
      <c r="G41" s="118"/>
      <c r="H41" s="118"/>
      <c r="I41" s="118"/>
      <c r="J41" s="119"/>
      <c r="K41" s="120"/>
      <c r="L41" s="121"/>
      <c r="M41" s="121"/>
      <c r="N41" s="107"/>
      <c r="O41" s="108"/>
      <c r="P41" s="83"/>
      <c r="Q41" s="72"/>
    </row>
    <row r="42" spans="1:17" ht="15.5" x14ac:dyDescent="0.35">
      <c r="A42" s="72"/>
      <c r="B42" s="122"/>
      <c r="C42" s="68"/>
      <c r="D42" s="67"/>
      <c r="E42" s="68"/>
      <c r="F42" s="67"/>
      <c r="G42" s="67"/>
      <c r="H42" s="67"/>
      <c r="I42" s="67"/>
      <c r="J42" s="62"/>
      <c r="K42" s="112"/>
      <c r="L42" s="77"/>
      <c r="M42" s="77"/>
      <c r="N42" s="68"/>
      <c r="O42" s="77"/>
      <c r="P42" s="83"/>
      <c r="Q42" s="72"/>
    </row>
    <row r="43" spans="1:17" ht="15.5" x14ac:dyDescent="0.35">
      <c r="A43" s="72"/>
      <c r="B43" s="122"/>
      <c r="C43" s="109"/>
      <c r="D43" s="89"/>
      <c r="E43" s="90"/>
      <c r="F43" s="89"/>
      <c r="G43" s="89"/>
      <c r="H43" s="89"/>
      <c r="I43" s="89"/>
      <c r="J43" s="91"/>
      <c r="K43" s="92"/>
      <c r="L43" s="110"/>
      <c r="M43" s="110"/>
      <c r="N43" s="90"/>
      <c r="O43" s="111"/>
      <c r="P43" s="116"/>
      <c r="Q43" s="72"/>
    </row>
    <row r="44" spans="1:17" ht="15.5" x14ac:dyDescent="0.35">
      <c r="A44" s="70"/>
      <c r="B44" s="122"/>
      <c r="C44" s="94">
        <v>3</v>
      </c>
      <c r="D44" s="95" t="s">
        <v>5</v>
      </c>
      <c r="E44" s="96"/>
      <c r="F44" s="67"/>
      <c r="G44" s="67"/>
      <c r="H44" s="67"/>
      <c r="I44" s="67"/>
      <c r="J44" s="124"/>
      <c r="K44" s="115"/>
      <c r="L44" s="77"/>
      <c r="M44" s="77" t="s">
        <v>33</v>
      </c>
      <c r="N44" s="68" t="s">
        <v>34</v>
      </c>
      <c r="O44" s="115" t="s">
        <v>35</v>
      </c>
      <c r="P44" s="116"/>
      <c r="Q44" s="71"/>
    </row>
    <row r="45" spans="1:17" ht="15.5" x14ac:dyDescent="0.35">
      <c r="A45" s="42"/>
      <c r="B45" s="122"/>
      <c r="C45" s="114"/>
      <c r="D45" s="67"/>
      <c r="E45" s="68"/>
      <c r="F45" s="67"/>
      <c r="G45" s="67"/>
      <c r="H45" s="67"/>
      <c r="I45" s="67"/>
      <c r="J45" s="62"/>
      <c r="K45" s="112"/>
      <c r="L45" s="77"/>
      <c r="M45" s="77"/>
      <c r="N45" s="68"/>
      <c r="O45" s="115"/>
      <c r="P45" s="116"/>
      <c r="Q45" s="45"/>
    </row>
    <row r="46" spans="1:17" ht="15.5" x14ac:dyDescent="0.35">
      <c r="A46" s="42"/>
      <c r="B46" s="122"/>
      <c r="C46" s="114"/>
      <c r="D46" s="54" t="s">
        <v>53</v>
      </c>
      <c r="E46" s="55"/>
      <c r="F46" s="54" t="s">
        <v>54</v>
      </c>
      <c r="G46" s="54"/>
      <c r="H46" s="54"/>
      <c r="I46" s="54"/>
      <c r="J46" s="58"/>
      <c r="K46" s="66">
        <v>4</v>
      </c>
      <c r="L46" s="77"/>
      <c r="M46" s="77">
        <f>K46</f>
        <v>4</v>
      </c>
      <c r="N46" s="68">
        <v>1</v>
      </c>
      <c r="O46" s="115">
        <f>M46*N46</f>
        <v>4</v>
      </c>
      <c r="P46" s="116"/>
      <c r="Q46" s="45"/>
    </row>
    <row r="47" spans="1:17" ht="15.5" x14ac:dyDescent="0.35">
      <c r="A47" s="73"/>
      <c r="B47" s="122"/>
      <c r="C47" s="114"/>
      <c r="D47" s="122" t="s">
        <v>169</v>
      </c>
      <c r="E47" s="115"/>
      <c r="F47" s="122" t="s">
        <v>55</v>
      </c>
      <c r="G47" s="122"/>
      <c r="H47" s="122"/>
      <c r="I47" s="67"/>
      <c r="J47" s="122"/>
      <c r="K47" s="66">
        <v>4</v>
      </c>
      <c r="L47" s="115"/>
      <c r="M47" s="77">
        <f>K47</f>
        <v>4</v>
      </c>
      <c r="N47" s="68">
        <v>2</v>
      </c>
      <c r="O47" s="115">
        <f>M47*N47</f>
        <v>8</v>
      </c>
      <c r="P47" s="116"/>
      <c r="Q47" s="47"/>
    </row>
    <row r="48" spans="1:17" ht="15.5" x14ac:dyDescent="0.35">
      <c r="A48" s="74" t="s">
        <v>22</v>
      </c>
      <c r="B48" s="122"/>
      <c r="C48" s="114"/>
      <c r="D48" s="56" t="s">
        <v>56</v>
      </c>
      <c r="E48" s="57"/>
      <c r="F48" s="56" t="s">
        <v>57</v>
      </c>
      <c r="G48" s="56"/>
      <c r="H48" s="56"/>
      <c r="I48" s="54"/>
      <c r="J48" s="58"/>
      <c r="K48" s="66">
        <v>4</v>
      </c>
      <c r="L48" s="77"/>
      <c r="M48" s="77">
        <f>K48</f>
        <v>4</v>
      </c>
      <c r="N48" s="68">
        <v>2</v>
      </c>
      <c r="O48" s="115">
        <f>M48*N48</f>
        <v>8</v>
      </c>
      <c r="P48" s="116"/>
      <c r="Q48" s="74" t="s">
        <v>17</v>
      </c>
    </row>
    <row r="49" spans="1:17" ht="15.5" x14ac:dyDescent="0.35">
      <c r="A49" s="74" t="s">
        <v>23</v>
      </c>
      <c r="B49" s="122"/>
      <c r="C49" s="114"/>
      <c r="D49" s="60" t="s">
        <v>58</v>
      </c>
      <c r="E49" s="61"/>
      <c r="F49" s="60" t="s">
        <v>59</v>
      </c>
      <c r="G49" s="60"/>
      <c r="H49" s="60"/>
      <c r="I49" s="67"/>
      <c r="J49" s="62"/>
      <c r="K49" s="66">
        <v>4</v>
      </c>
      <c r="L49" s="77"/>
      <c r="M49" s="77">
        <f>K49</f>
        <v>4</v>
      </c>
      <c r="N49" s="68">
        <v>2</v>
      </c>
      <c r="O49" s="115">
        <f>M49*N49</f>
        <v>8</v>
      </c>
      <c r="P49" s="116"/>
      <c r="Q49" s="74" t="s">
        <v>18</v>
      </c>
    </row>
    <row r="50" spans="1:17" ht="15.5" x14ac:dyDescent="0.35">
      <c r="A50" s="74" t="s">
        <v>19</v>
      </c>
      <c r="B50" s="122"/>
      <c r="C50" s="125"/>
      <c r="D50" s="56" t="s">
        <v>60</v>
      </c>
      <c r="E50" s="57"/>
      <c r="F50" s="56" t="s">
        <v>61</v>
      </c>
      <c r="G50" s="56"/>
      <c r="H50" s="56"/>
      <c r="I50" s="54"/>
      <c r="J50" s="58"/>
      <c r="K50" s="66">
        <v>4</v>
      </c>
      <c r="L50" s="77"/>
      <c r="M50" s="77">
        <f>K50</f>
        <v>4</v>
      </c>
      <c r="N50" s="68">
        <v>2</v>
      </c>
      <c r="O50" s="115">
        <f>M50*N50</f>
        <v>8</v>
      </c>
      <c r="P50" s="116"/>
      <c r="Q50" s="74" t="s">
        <v>19</v>
      </c>
    </row>
    <row r="51" spans="1:17" ht="15.5" x14ac:dyDescent="0.35">
      <c r="A51" s="74" t="s">
        <v>24</v>
      </c>
      <c r="B51" s="122"/>
      <c r="C51" s="125"/>
      <c r="D51" s="60"/>
      <c r="E51" s="61"/>
      <c r="F51" s="60"/>
      <c r="G51" s="60"/>
      <c r="H51" s="60"/>
      <c r="I51" s="67"/>
      <c r="J51" s="62"/>
      <c r="K51" s="61"/>
      <c r="L51" s="77"/>
      <c r="M51" s="77"/>
      <c r="N51" s="68"/>
      <c r="O51" s="115"/>
      <c r="P51" s="116"/>
      <c r="Q51" s="74" t="s">
        <v>18</v>
      </c>
    </row>
    <row r="52" spans="1:17" ht="15.5" x14ac:dyDescent="0.35">
      <c r="A52" s="74" t="s">
        <v>18</v>
      </c>
      <c r="B52" s="122"/>
      <c r="C52" s="125"/>
      <c r="D52" s="103" t="s">
        <v>62</v>
      </c>
      <c r="E52" s="63">
        <f>O52/N52</f>
        <v>4</v>
      </c>
      <c r="F52" s="60"/>
      <c r="G52" s="60"/>
      <c r="H52" s="60"/>
      <c r="I52" s="60"/>
      <c r="J52" s="62"/>
      <c r="K52" s="61"/>
      <c r="L52" s="77"/>
      <c r="M52" s="87">
        <f>SUM(M46:M51)</f>
        <v>20</v>
      </c>
      <c r="N52" s="68">
        <f>SUM(N46:N51)</f>
        <v>9</v>
      </c>
      <c r="O52" s="68">
        <f>SUM(O46:O51)</f>
        <v>36</v>
      </c>
      <c r="P52" s="116"/>
      <c r="Q52" s="74" t="s">
        <v>20</v>
      </c>
    </row>
    <row r="53" spans="1:17" ht="15.5" x14ac:dyDescent="0.35">
      <c r="A53" s="73"/>
      <c r="B53" s="122"/>
      <c r="C53" s="126"/>
      <c r="D53" s="127"/>
      <c r="E53" s="128"/>
      <c r="F53" s="127"/>
      <c r="G53" s="129"/>
      <c r="H53" s="129"/>
      <c r="I53" s="129"/>
      <c r="J53" s="129"/>
      <c r="K53" s="130"/>
      <c r="L53" s="121"/>
      <c r="M53" s="107"/>
      <c r="N53" s="107"/>
      <c r="O53" s="121"/>
      <c r="P53" s="83"/>
      <c r="Q53" s="47"/>
    </row>
    <row r="54" spans="1:17" ht="15.5" x14ac:dyDescent="0.35">
      <c r="A54" s="42"/>
      <c r="B54" s="122"/>
      <c r="C54" s="115"/>
      <c r="D54" s="122"/>
      <c r="E54" s="115"/>
      <c r="F54" s="122"/>
      <c r="G54" s="122"/>
      <c r="H54" s="122"/>
      <c r="I54" s="122"/>
      <c r="J54" s="85"/>
      <c r="K54" s="115"/>
      <c r="L54" s="87"/>
      <c r="M54" s="84"/>
      <c r="N54" s="84"/>
      <c r="O54" s="87"/>
      <c r="P54" s="83"/>
      <c r="Q54" s="45"/>
    </row>
    <row r="55" spans="1:17" ht="15.5" x14ac:dyDescent="0.35">
      <c r="A55" s="42"/>
      <c r="B55" s="122"/>
      <c r="C55" s="131"/>
      <c r="D55" s="132"/>
      <c r="E55" s="133"/>
      <c r="F55" s="132"/>
      <c r="G55" s="132"/>
      <c r="H55" s="132"/>
      <c r="I55" s="132"/>
      <c r="J55" s="91"/>
      <c r="K55" s="133"/>
      <c r="L55" s="110"/>
      <c r="M55" s="90"/>
      <c r="N55" s="90"/>
      <c r="O55" s="111"/>
      <c r="P55" s="83"/>
      <c r="Q55" s="53"/>
    </row>
    <row r="56" spans="1:17" ht="15.5" x14ac:dyDescent="0.35">
      <c r="A56" s="42"/>
      <c r="B56" s="122"/>
      <c r="C56" s="125">
        <v>4</v>
      </c>
      <c r="D56" s="103" t="s">
        <v>0</v>
      </c>
      <c r="E56" s="102"/>
      <c r="F56" s="60"/>
      <c r="G56" s="60"/>
      <c r="H56" s="60"/>
      <c r="I56" s="60"/>
      <c r="J56" s="124"/>
      <c r="K56" s="61"/>
      <c r="L56" s="327" t="s">
        <v>85</v>
      </c>
      <c r="M56" s="327" t="s">
        <v>33</v>
      </c>
      <c r="N56" s="327" t="s">
        <v>34</v>
      </c>
      <c r="O56" s="327" t="s">
        <v>35</v>
      </c>
      <c r="P56" s="83"/>
      <c r="Q56" s="53"/>
    </row>
    <row r="57" spans="1:17" ht="15.5" x14ac:dyDescent="0.35">
      <c r="A57" s="42"/>
      <c r="B57" s="122"/>
      <c r="C57" s="125"/>
      <c r="D57" s="103"/>
      <c r="E57" s="102"/>
      <c r="F57" s="60"/>
      <c r="G57" s="60"/>
      <c r="H57" s="60"/>
      <c r="I57" s="60"/>
      <c r="J57" s="124"/>
      <c r="K57" s="61"/>
      <c r="L57" s="328"/>
      <c r="M57" s="329"/>
      <c r="N57" s="330"/>
      <c r="O57" s="330"/>
      <c r="P57" s="83"/>
      <c r="Q57" s="53"/>
    </row>
    <row r="58" spans="1:17" ht="15.5" x14ac:dyDescent="0.35">
      <c r="A58" s="42"/>
      <c r="B58" s="122"/>
      <c r="C58" s="125"/>
      <c r="D58" s="56" t="s">
        <v>63</v>
      </c>
      <c r="E58" s="57"/>
      <c r="F58" s="56" t="s">
        <v>64</v>
      </c>
      <c r="G58" s="56"/>
      <c r="H58" s="56"/>
      <c r="I58" s="56"/>
      <c r="J58" s="58"/>
      <c r="K58" s="325">
        <v>4</v>
      </c>
      <c r="L58" s="328"/>
      <c r="M58" s="328">
        <f>K58</f>
        <v>4</v>
      </c>
      <c r="N58" s="328">
        <v>1</v>
      </c>
      <c r="O58" s="328">
        <f t="shared" ref="O58:O64" si="2">M58*N58</f>
        <v>4</v>
      </c>
      <c r="P58" s="83"/>
      <c r="Q58" s="53"/>
    </row>
    <row r="59" spans="1:17" ht="15.5" x14ac:dyDescent="0.35">
      <c r="A59" s="42"/>
      <c r="B59" s="122"/>
      <c r="C59" s="125"/>
      <c r="D59" s="67" t="s">
        <v>65</v>
      </c>
      <c r="E59" s="68"/>
      <c r="F59" s="67" t="s">
        <v>66</v>
      </c>
      <c r="G59" s="67"/>
      <c r="H59" s="67"/>
      <c r="I59" s="67"/>
      <c r="J59" s="62"/>
      <c r="K59" s="326">
        <v>3</v>
      </c>
      <c r="L59" s="331">
        <f>K59/Invoerblad!$G$6*100</f>
        <v>2</v>
      </c>
      <c r="M59" s="328">
        <f>IF(L59&gt;=15,1,IF(L59&gt;=12,2,IF(L59&gt;=9,3,IF(L59&gt;5,4,5))))</f>
        <v>5</v>
      </c>
      <c r="N59" s="328">
        <v>2</v>
      </c>
      <c r="O59" s="328">
        <f t="shared" si="2"/>
        <v>10</v>
      </c>
      <c r="P59" s="83"/>
      <c r="Q59" s="53"/>
    </row>
    <row r="60" spans="1:17" ht="15.5" x14ac:dyDescent="0.35">
      <c r="A60" s="42"/>
      <c r="B60" s="122"/>
      <c r="C60" s="125"/>
      <c r="D60" s="64" t="s">
        <v>67</v>
      </c>
      <c r="E60" s="269"/>
      <c r="F60" s="64" t="s">
        <v>68</v>
      </c>
      <c r="G60" s="64"/>
      <c r="H60" s="64"/>
      <c r="I60" s="64"/>
      <c r="J60" s="270"/>
      <c r="K60" s="326">
        <v>10</v>
      </c>
      <c r="L60" s="332">
        <f>K60/Invoerblad!$G$6*100</f>
        <v>6.666666666666667</v>
      </c>
      <c r="M60" s="328">
        <f>IF(L60&gt;=30,1,IF(L60&gt;=23,2,IF(L60&gt;=17,3,IF(L60&gt;10,4,5))))</f>
        <v>5</v>
      </c>
      <c r="N60" s="328">
        <v>2</v>
      </c>
      <c r="O60" s="328">
        <f t="shared" si="2"/>
        <v>10</v>
      </c>
      <c r="P60" s="83"/>
      <c r="Q60" s="53"/>
    </row>
    <row r="61" spans="1:17" ht="15.5" x14ac:dyDescent="0.35">
      <c r="A61" s="42"/>
      <c r="B61" s="122"/>
      <c r="C61" s="125"/>
      <c r="D61" s="67" t="s">
        <v>69</v>
      </c>
      <c r="E61" s="68"/>
      <c r="F61" s="67" t="s">
        <v>70</v>
      </c>
      <c r="G61" s="67"/>
      <c r="H61" s="67"/>
      <c r="I61" s="67"/>
      <c r="J61" s="62"/>
      <c r="K61" s="325">
        <v>4</v>
      </c>
      <c r="L61" s="333">
        <f>K61/Invoerblad!$G$6*100</f>
        <v>2.666666666666667</v>
      </c>
      <c r="M61" s="328">
        <f>K61</f>
        <v>4</v>
      </c>
      <c r="N61" s="328">
        <v>2</v>
      </c>
      <c r="O61" s="328">
        <f t="shared" si="2"/>
        <v>8</v>
      </c>
      <c r="P61" s="83"/>
      <c r="Q61" s="53"/>
    </row>
    <row r="62" spans="1:17" ht="15.5" x14ac:dyDescent="0.35">
      <c r="A62" s="42"/>
      <c r="B62" s="122"/>
      <c r="C62" s="125"/>
      <c r="D62" s="54" t="s">
        <v>71</v>
      </c>
      <c r="E62" s="55"/>
      <c r="F62" s="54" t="s">
        <v>72</v>
      </c>
      <c r="G62" s="54"/>
      <c r="H62" s="54"/>
      <c r="I62" s="54"/>
      <c r="J62" s="58"/>
      <c r="K62" s="335">
        <v>4</v>
      </c>
      <c r="L62" s="332"/>
      <c r="M62" s="328">
        <f>K62</f>
        <v>4</v>
      </c>
      <c r="N62" s="328">
        <v>1</v>
      </c>
      <c r="O62" s="328">
        <f>M62*N62</f>
        <v>4</v>
      </c>
      <c r="P62" s="83"/>
      <c r="Q62" s="53"/>
    </row>
    <row r="63" spans="1:17" ht="15.5" x14ac:dyDescent="0.35">
      <c r="A63" s="42"/>
      <c r="B63" s="122"/>
      <c r="C63" s="125"/>
      <c r="D63" s="67" t="s">
        <v>73</v>
      </c>
      <c r="E63" s="68"/>
      <c r="F63" s="67" t="s">
        <v>74</v>
      </c>
      <c r="G63" s="67"/>
      <c r="H63" s="67"/>
      <c r="I63" s="67"/>
      <c r="J63" s="62"/>
      <c r="K63" s="335">
        <v>4</v>
      </c>
      <c r="L63" s="332"/>
      <c r="M63" s="328">
        <f>K63</f>
        <v>4</v>
      </c>
      <c r="N63" s="328">
        <v>1</v>
      </c>
      <c r="O63" s="328">
        <f t="shared" si="2"/>
        <v>4</v>
      </c>
      <c r="P63" s="83"/>
      <c r="Q63" s="53"/>
    </row>
    <row r="64" spans="1:17" ht="15.5" x14ac:dyDescent="0.35">
      <c r="A64" s="42"/>
      <c r="B64" s="122"/>
      <c r="C64" s="125"/>
      <c r="D64" s="54" t="s">
        <v>75</v>
      </c>
      <c r="E64" s="55"/>
      <c r="F64" s="54" t="s">
        <v>76</v>
      </c>
      <c r="G64" s="54"/>
      <c r="H64" s="54"/>
      <c r="I64" s="54"/>
      <c r="J64" s="58"/>
      <c r="K64" s="325">
        <v>4</v>
      </c>
      <c r="L64" s="334"/>
      <c r="M64" s="334">
        <f>K64</f>
        <v>4</v>
      </c>
      <c r="N64" s="334">
        <v>2</v>
      </c>
      <c r="O64" s="334">
        <f t="shared" si="2"/>
        <v>8</v>
      </c>
      <c r="P64" s="83"/>
      <c r="Q64" s="53"/>
    </row>
    <row r="65" spans="1:21" ht="15.5" x14ac:dyDescent="0.35">
      <c r="A65" s="42"/>
      <c r="B65" s="122"/>
      <c r="C65" s="125"/>
      <c r="D65" s="264"/>
      <c r="E65" s="268"/>
      <c r="F65" s="264"/>
      <c r="G65" s="264"/>
      <c r="H65" s="264"/>
      <c r="I65" s="264"/>
      <c r="J65" s="264"/>
      <c r="K65" s="112"/>
      <c r="L65" s="77"/>
      <c r="M65" s="68"/>
      <c r="N65" s="68"/>
      <c r="O65" s="100"/>
      <c r="P65" s="83"/>
      <c r="Q65" s="53"/>
    </row>
    <row r="66" spans="1:21" ht="15.5" x14ac:dyDescent="0.35">
      <c r="A66" s="42"/>
      <c r="B66" s="122"/>
      <c r="C66" s="125"/>
      <c r="D66" s="95" t="s">
        <v>77</v>
      </c>
      <c r="E66" s="63">
        <f>O66/N66</f>
        <v>4.3636363636363633</v>
      </c>
      <c r="F66" s="67"/>
      <c r="G66" s="67"/>
      <c r="H66" s="67"/>
      <c r="I66" s="67"/>
      <c r="J66" s="62"/>
      <c r="K66" s="112"/>
      <c r="L66" s="134"/>
      <c r="M66" s="265"/>
      <c r="N66" s="61">
        <f>SUM(N58:N65)</f>
        <v>11</v>
      </c>
      <c r="O66" s="98">
        <f>SUM(O58:O65)</f>
        <v>48</v>
      </c>
      <c r="P66" s="83"/>
      <c r="Q66" s="53"/>
    </row>
    <row r="67" spans="1:21" ht="15.5" x14ac:dyDescent="0.35">
      <c r="A67" s="42"/>
      <c r="B67" s="122"/>
      <c r="C67" s="126"/>
      <c r="D67" s="135"/>
      <c r="E67" s="136"/>
      <c r="F67" s="118"/>
      <c r="G67" s="118"/>
      <c r="H67" s="118"/>
      <c r="I67" s="118"/>
      <c r="J67" s="119"/>
      <c r="K67" s="120"/>
      <c r="L67" s="137"/>
      <c r="M67" s="78"/>
      <c r="N67" s="78"/>
      <c r="O67" s="108"/>
      <c r="P67" s="83"/>
      <c r="Q67" s="53"/>
    </row>
    <row r="68" spans="1:21" ht="15.5" x14ac:dyDescent="0.35">
      <c r="A68" s="42"/>
      <c r="B68" s="122"/>
      <c r="C68" s="61"/>
      <c r="D68" s="95"/>
      <c r="E68" s="96"/>
      <c r="F68" s="67"/>
      <c r="G68" s="67"/>
      <c r="H68" s="67"/>
      <c r="I68" s="67"/>
      <c r="J68" s="62"/>
      <c r="K68" s="112"/>
      <c r="L68" s="134"/>
      <c r="M68" s="138"/>
      <c r="N68" s="138"/>
      <c r="O68" s="77"/>
      <c r="P68" s="83"/>
      <c r="Q68" s="53"/>
    </row>
    <row r="69" spans="1:21" ht="15.5" x14ac:dyDescent="0.35">
      <c r="A69" s="42"/>
      <c r="B69" s="122"/>
      <c r="C69" s="131"/>
      <c r="D69" s="132"/>
      <c r="E69" s="133"/>
      <c r="F69" s="132"/>
      <c r="G69" s="132"/>
      <c r="H69" s="132"/>
      <c r="I69" s="132"/>
      <c r="J69" s="91"/>
      <c r="K69" s="133"/>
      <c r="L69" s="90"/>
      <c r="M69" s="90"/>
      <c r="N69" s="90"/>
      <c r="O69" s="93"/>
      <c r="P69" s="83"/>
      <c r="Q69" s="53"/>
    </row>
    <row r="70" spans="1:21" ht="15.5" x14ac:dyDescent="0.35">
      <c r="A70" s="42"/>
      <c r="B70" s="122"/>
      <c r="C70" s="139">
        <v>5</v>
      </c>
      <c r="D70" s="103" t="s">
        <v>12</v>
      </c>
      <c r="E70" s="102"/>
      <c r="F70" s="60"/>
      <c r="G70" s="60"/>
      <c r="H70" s="60"/>
      <c r="I70" s="60"/>
      <c r="J70" s="62"/>
      <c r="K70" s="61"/>
      <c r="L70" s="68"/>
      <c r="M70" s="77" t="s">
        <v>33</v>
      </c>
      <c r="N70" s="68" t="s">
        <v>34</v>
      </c>
      <c r="O70" s="98" t="s">
        <v>35</v>
      </c>
      <c r="P70" s="83"/>
      <c r="Q70" s="53"/>
    </row>
    <row r="71" spans="1:21" ht="15.5" x14ac:dyDescent="0.35">
      <c r="A71" s="42"/>
      <c r="B71" s="122"/>
      <c r="C71" s="125"/>
      <c r="D71" s="60"/>
      <c r="E71" s="61"/>
      <c r="F71" s="60"/>
      <c r="G71" s="60"/>
      <c r="H71" s="60"/>
      <c r="I71" s="60"/>
      <c r="J71" s="62"/>
      <c r="K71" s="61"/>
      <c r="L71" s="68"/>
      <c r="M71" s="87"/>
      <c r="N71" s="115"/>
      <c r="O71" s="113"/>
      <c r="P71" s="83"/>
      <c r="Q71" s="53"/>
    </row>
    <row r="72" spans="1:21" ht="15.5" x14ac:dyDescent="0.35">
      <c r="A72" s="42"/>
      <c r="B72" s="122"/>
      <c r="C72" s="125"/>
      <c r="D72" s="56" t="s">
        <v>78</v>
      </c>
      <c r="E72" s="57"/>
      <c r="F72" s="56" t="s">
        <v>79</v>
      </c>
      <c r="G72" s="56"/>
      <c r="H72" s="56"/>
      <c r="I72" s="75"/>
      <c r="J72" s="270"/>
      <c r="K72" s="59">
        <v>5</v>
      </c>
      <c r="L72" s="68"/>
      <c r="M72" s="77">
        <f>K72</f>
        <v>5</v>
      </c>
      <c r="N72" s="68">
        <v>2</v>
      </c>
      <c r="O72" s="98">
        <f>M72*N72</f>
        <v>10</v>
      </c>
      <c r="P72" s="83"/>
      <c r="Q72" s="53"/>
    </row>
    <row r="73" spans="1:21" ht="15.5" x14ac:dyDescent="0.35">
      <c r="A73" s="42"/>
      <c r="B73" s="122"/>
      <c r="C73" s="125"/>
      <c r="D73" s="60" t="s">
        <v>80</v>
      </c>
      <c r="E73" s="61"/>
      <c r="F73" s="60" t="s">
        <v>81</v>
      </c>
      <c r="G73" s="60"/>
      <c r="H73" s="60"/>
      <c r="I73" s="60"/>
      <c r="J73" s="76"/>
      <c r="K73" s="392">
        <f>Uitvoer!M64</f>
        <v>5</v>
      </c>
      <c r="L73" s="68"/>
      <c r="M73" s="77">
        <f>K73</f>
        <v>5</v>
      </c>
      <c r="N73" s="68">
        <v>2</v>
      </c>
      <c r="O73" s="98">
        <f>M73*N73</f>
        <v>10</v>
      </c>
      <c r="P73" s="83"/>
      <c r="Q73" s="53"/>
    </row>
    <row r="74" spans="1:21" ht="15.5" x14ac:dyDescent="0.35">
      <c r="A74" s="42"/>
      <c r="B74" s="122"/>
      <c r="C74" s="125"/>
      <c r="D74" s="56" t="s">
        <v>82</v>
      </c>
      <c r="E74" s="57"/>
      <c r="F74" s="56" t="s">
        <v>117</v>
      </c>
      <c r="G74" s="56"/>
      <c r="H74" s="56"/>
      <c r="I74" s="56"/>
      <c r="J74" s="58"/>
      <c r="K74" s="392">
        <f>Uitvoer!M72</f>
        <v>4</v>
      </c>
      <c r="L74" s="68"/>
      <c r="M74" s="77">
        <f>K74</f>
        <v>4</v>
      </c>
      <c r="N74" s="68">
        <v>2</v>
      </c>
      <c r="O74" s="98">
        <f>M74*N74</f>
        <v>8</v>
      </c>
      <c r="P74" s="83"/>
      <c r="Q74" s="53"/>
    </row>
    <row r="75" spans="1:21" ht="15.5" x14ac:dyDescent="0.35">
      <c r="A75" s="42"/>
      <c r="B75" s="122"/>
      <c r="C75" s="125"/>
      <c r="D75" s="60" t="s">
        <v>83</v>
      </c>
      <c r="E75" s="61"/>
      <c r="F75" s="60" t="s">
        <v>182</v>
      </c>
      <c r="G75" s="60"/>
      <c r="H75" s="60"/>
      <c r="I75" s="67"/>
      <c r="J75" s="76"/>
      <c r="K75" s="59">
        <v>5</v>
      </c>
      <c r="L75" s="68"/>
      <c r="M75" s="77">
        <f>K75</f>
        <v>5</v>
      </c>
      <c r="N75" s="68">
        <v>1</v>
      </c>
      <c r="O75" s="98">
        <f>M75*N75</f>
        <v>5</v>
      </c>
      <c r="P75" s="83"/>
      <c r="Q75" s="53"/>
    </row>
    <row r="76" spans="1:21" ht="15.5" x14ac:dyDescent="0.35">
      <c r="A76" s="42"/>
      <c r="B76" s="122"/>
      <c r="C76" s="125"/>
      <c r="D76" s="60"/>
      <c r="E76" s="61"/>
      <c r="F76" s="60"/>
      <c r="G76" s="60"/>
      <c r="H76" s="60"/>
      <c r="I76" s="60"/>
      <c r="J76" s="62"/>
      <c r="K76" s="61"/>
      <c r="L76" s="68"/>
      <c r="M76" s="68"/>
      <c r="N76" s="68"/>
      <c r="O76" s="98"/>
      <c r="P76" s="83"/>
      <c r="Q76" s="53"/>
    </row>
    <row r="77" spans="1:21" ht="15.5" x14ac:dyDescent="0.35">
      <c r="A77" s="42"/>
      <c r="B77" s="122"/>
      <c r="C77" s="125"/>
      <c r="D77" s="103" t="s">
        <v>84</v>
      </c>
      <c r="E77" s="63">
        <f>O77/N77</f>
        <v>4.7142857142857144</v>
      </c>
      <c r="F77" s="60"/>
      <c r="G77" s="60"/>
      <c r="H77" s="60"/>
      <c r="I77" s="60"/>
      <c r="J77" s="62"/>
      <c r="K77" s="61"/>
      <c r="L77" s="77"/>
      <c r="M77" s="268"/>
      <c r="N77" s="375">
        <f>SUM(N72:N76)</f>
        <v>7</v>
      </c>
      <c r="O77" s="98">
        <f>SUM(O72:O75)</f>
        <v>33</v>
      </c>
      <c r="P77" s="83"/>
      <c r="Q77" s="53"/>
    </row>
    <row r="78" spans="1:21" ht="15.5" x14ac:dyDescent="0.35">
      <c r="A78" s="42"/>
      <c r="B78" s="122"/>
      <c r="C78" s="126"/>
      <c r="D78" s="127"/>
      <c r="E78" s="128"/>
      <c r="F78" s="127"/>
      <c r="G78" s="127"/>
      <c r="H78" s="127"/>
      <c r="I78" s="127"/>
      <c r="J78" s="119"/>
      <c r="K78" s="128"/>
      <c r="L78" s="121"/>
      <c r="M78" s="107"/>
      <c r="N78" s="107"/>
      <c r="O78" s="108"/>
      <c r="P78" s="83"/>
      <c r="Q78" s="53"/>
      <c r="S78" s="142"/>
      <c r="T78" s="142"/>
      <c r="U78" s="142"/>
    </row>
    <row r="79" spans="1:21" ht="15.5" x14ac:dyDescent="0.35">
      <c r="A79" s="42"/>
      <c r="B79" s="122"/>
      <c r="C79" s="115"/>
      <c r="D79" s="122"/>
      <c r="E79" s="115"/>
      <c r="F79" s="122"/>
      <c r="G79" s="122"/>
      <c r="H79" s="122"/>
      <c r="I79" s="122"/>
      <c r="J79" s="85"/>
      <c r="K79" s="115"/>
      <c r="L79" s="87"/>
      <c r="M79" s="84"/>
      <c r="N79" s="84"/>
      <c r="O79" s="87"/>
      <c r="P79" s="83"/>
      <c r="Q79" s="53"/>
      <c r="S79" s="142"/>
      <c r="T79" s="142"/>
      <c r="U79" s="142"/>
    </row>
    <row r="80" spans="1:21" ht="15.5" x14ac:dyDescent="0.35">
      <c r="A80" s="42"/>
      <c r="B80" s="122"/>
      <c r="C80" s="131"/>
      <c r="D80" s="132"/>
      <c r="E80" s="133"/>
      <c r="F80" s="132"/>
      <c r="G80" s="132"/>
      <c r="H80" s="132"/>
      <c r="I80" s="132"/>
      <c r="J80" s="91"/>
      <c r="K80" s="133"/>
      <c r="L80" s="90"/>
      <c r="M80" s="90"/>
      <c r="N80" s="90"/>
      <c r="O80" s="93"/>
      <c r="P80" s="83"/>
      <c r="Q80" s="53"/>
      <c r="S80" s="142"/>
      <c r="T80" s="142"/>
      <c r="U80" s="142"/>
    </row>
    <row r="81" spans="1:21" ht="15.5" x14ac:dyDescent="0.35">
      <c r="A81" s="42"/>
      <c r="B81" s="122"/>
      <c r="C81" s="139">
        <v>6</v>
      </c>
      <c r="D81" s="103" t="s">
        <v>13</v>
      </c>
      <c r="E81" s="102"/>
      <c r="F81" s="60"/>
      <c r="G81" s="60"/>
      <c r="H81" s="60"/>
      <c r="I81" s="60"/>
      <c r="J81" s="62"/>
      <c r="K81" s="61"/>
      <c r="P81" s="83"/>
      <c r="Q81" s="53"/>
      <c r="S81" s="142"/>
      <c r="T81" s="68"/>
      <c r="U81" s="142"/>
    </row>
    <row r="82" spans="1:21" ht="15.5" x14ac:dyDescent="0.35">
      <c r="A82" s="42"/>
      <c r="B82" s="122"/>
      <c r="C82" s="125"/>
      <c r="D82" s="381" t="s">
        <v>187</v>
      </c>
      <c r="E82" s="61"/>
      <c r="F82" s="376"/>
      <c r="G82" s="60"/>
      <c r="H82" s="60"/>
      <c r="I82" s="60"/>
      <c r="J82" s="67"/>
      <c r="K82" s="68"/>
      <c r="L82" s="380" t="s">
        <v>85</v>
      </c>
      <c r="M82" s="380" t="s">
        <v>33</v>
      </c>
      <c r="N82" s="380" t="s">
        <v>34</v>
      </c>
      <c r="O82" s="380" t="s">
        <v>35</v>
      </c>
      <c r="P82" s="85"/>
      <c r="Q82" s="53"/>
    </row>
    <row r="83" spans="1:21" ht="15.5" x14ac:dyDescent="0.35">
      <c r="A83" s="42"/>
      <c r="B83" s="122"/>
      <c r="C83" s="125"/>
      <c r="D83" s="56" t="s">
        <v>86</v>
      </c>
      <c r="E83" s="57"/>
      <c r="F83" s="56" t="s">
        <v>87</v>
      </c>
      <c r="G83" s="56"/>
      <c r="H83" s="56"/>
      <c r="I83" s="56"/>
      <c r="J83" s="54"/>
      <c r="K83" s="66"/>
      <c r="L83" s="377"/>
      <c r="M83" s="378">
        <f>K83</f>
        <v>0</v>
      </c>
      <c r="N83" s="378">
        <v>2</v>
      </c>
      <c r="O83" s="378">
        <f>M83*N83</f>
        <v>0</v>
      </c>
      <c r="P83" s="287"/>
      <c r="Q83" s="53"/>
    </row>
    <row r="84" spans="1:21" ht="15.5" x14ac:dyDescent="0.35">
      <c r="A84" s="42"/>
      <c r="B84" s="122"/>
      <c r="C84" s="125"/>
      <c r="D84" s="67" t="s">
        <v>88</v>
      </c>
      <c r="E84" s="68"/>
      <c r="F84" s="67" t="s">
        <v>89</v>
      </c>
      <c r="G84" s="67"/>
      <c r="H84" s="67"/>
      <c r="I84" s="67"/>
      <c r="J84" s="67"/>
      <c r="K84" s="393">
        <f>Invoerblad!G84</f>
        <v>21</v>
      </c>
      <c r="L84" s="377">
        <f>2*K84*100/'Algemene gegevens'!$F$20</f>
        <v>24.705882352941178</v>
      </c>
      <c r="M84" s="379">
        <f>IF(L84&gt;=40,1,IF(L84&gt;=30,2,IF(L84&gt;=20,3,IF(L84&gt;10,4,5))))</f>
        <v>3</v>
      </c>
      <c r="N84" s="378">
        <v>2</v>
      </c>
      <c r="O84" s="378">
        <f>M84*N84</f>
        <v>6</v>
      </c>
      <c r="P84" s="287"/>
      <c r="Q84" s="53"/>
    </row>
    <row r="85" spans="1:21" ht="15.5" x14ac:dyDescent="0.35">
      <c r="A85" s="42"/>
      <c r="B85" s="122"/>
      <c r="C85" s="125"/>
      <c r="D85" s="54" t="s">
        <v>90</v>
      </c>
      <c r="E85" s="55"/>
      <c r="F85" s="54" t="s">
        <v>90</v>
      </c>
      <c r="G85" s="54"/>
      <c r="H85" s="54"/>
      <c r="I85" s="54"/>
      <c r="J85" s="54"/>
      <c r="K85" s="393">
        <f>Invoerblad!G85</f>
        <v>5</v>
      </c>
      <c r="L85" s="377">
        <f>2*K85*100/'Algemene gegevens'!$F$20</f>
        <v>5.882352941176471</v>
      </c>
      <c r="M85" s="379">
        <f>IF(L85&gt;=40,1,IF(L85&gt;=30,2,IF(L85&gt;=20,3,IF(L85&gt;10,4,5))))</f>
        <v>5</v>
      </c>
      <c r="N85" s="378">
        <v>2</v>
      </c>
      <c r="O85" s="378">
        <f t="shared" ref="O85:O90" si="3">M85*N85</f>
        <v>10</v>
      </c>
      <c r="P85" s="287"/>
      <c r="Q85" s="53"/>
    </row>
    <row r="86" spans="1:21" ht="15.5" x14ac:dyDescent="0.35">
      <c r="A86" s="42"/>
      <c r="B86" s="122"/>
      <c r="C86" s="125"/>
      <c r="D86" s="67" t="s">
        <v>184</v>
      </c>
      <c r="E86" s="68"/>
      <c r="F86" s="67" t="s">
        <v>91</v>
      </c>
      <c r="G86" s="67"/>
      <c r="H86" s="67"/>
      <c r="I86" s="67"/>
      <c r="J86" s="67"/>
      <c r="K86" s="393">
        <f>Invoerblad!G86</f>
        <v>2</v>
      </c>
      <c r="L86" s="377">
        <f>2*K86*100/'Algemene gegevens'!$F$20</f>
        <v>2.3529411764705883</v>
      </c>
      <c r="M86" s="379">
        <f>IF(L86&gt;=20,1,IF(L86&gt;=15,2,IF(L86&gt;=10,3,IF(L86&gt;5,4,5))))</f>
        <v>5</v>
      </c>
      <c r="N86" s="378">
        <v>1</v>
      </c>
      <c r="O86" s="378">
        <f t="shared" si="3"/>
        <v>5</v>
      </c>
      <c r="P86" s="287"/>
      <c r="Q86" s="53"/>
    </row>
    <row r="87" spans="1:21" ht="15.5" x14ac:dyDescent="0.35">
      <c r="A87" s="42"/>
      <c r="B87" s="122"/>
      <c r="C87" s="125"/>
      <c r="D87" s="54" t="s">
        <v>92</v>
      </c>
      <c r="E87" s="55"/>
      <c r="F87" s="54" t="s">
        <v>93</v>
      </c>
      <c r="G87" s="54"/>
      <c r="H87" s="54"/>
      <c r="I87" s="54"/>
      <c r="J87" s="54"/>
      <c r="K87" s="393">
        <f>Invoerblad!G87</f>
        <v>10</v>
      </c>
      <c r="L87" s="377">
        <f>2*K87*100/'Algemene gegevens'!$F$20</f>
        <v>11.764705882352942</v>
      </c>
      <c r="M87" s="379">
        <f>IF(L87&gt;=15,1,IF(L87&gt;=12,2,IF(L87&gt;=9,3,IF(L87&gt;6,4,5))))</f>
        <v>3</v>
      </c>
      <c r="N87" s="378">
        <v>1</v>
      </c>
      <c r="O87" s="378">
        <f t="shared" si="3"/>
        <v>3</v>
      </c>
      <c r="P87" s="287"/>
      <c r="Q87" s="53"/>
    </row>
    <row r="88" spans="1:21" ht="15.5" x14ac:dyDescent="0.35">
      <c r="A88" s="42"/>
      <c r="B88" s="122"/>
      <c r="C88" s="125"/>
      <c r="D88" s="67" t="s">
        <v>183</v>
      </c>
      <c r="E88" s="68"/>
      <c r="F88" s="67" t="s">
        <v>89</v>
      </c>
      <c r="G88" s="67"/>
      <c r="H88" s="67"/>
      <c r="I88" s="67"/>
      <c r="J88" s="67"/>
      <c r="K88" s="393">
        <f>Invoerblad!G88</f>
        <v>14</v>
      </c>
      <c r="L88" s="377">
        <f>2*K88*100/'Algemene gegevens'!$F$20</f>
        <v>16.470588235294116</v>
      </c>
      <c r="M88" s="379">
        <f>IF(L88&gt;=15,1,IF(L88&gt;=12,2,IF(L88&gt;=9,3,IF(L88&gt;6,4,5))))</f>
        <v>1</v>
      </c>
      <c r="N88" s="378">
        <v>1</v>
      </c>
      <c r="O88" s="378">
        <f t="shared" si="3"/>
        <v>1</v>
      </c>
      <c r="P88" s="287"/>
      <c r="Q88" s="53"/>
    </row>
    <row r="89" spans="1:21" ht="15.5" x14ac:dyDescent="0.35">
      <c r="A89" s="42"/>
      <c r="B89" s="122"/>
      <c r="C89" s="125"/>
      <c r="D89" s="54" t="s">
        <v>185</v>
      </c>
      <c r="E89" s="55"/>
      <c r="F89" s="54" t="s">
        <v>94</v>
      </c>
      <c r="G89" s="54"/>
      <c r="H89" s="54"/>
      <c r="I89" s="54"/>
      <c r="J89" s="54"/>
      <c r="K89" s="393">
        <f>Invoerblad!G89</f>
        <v>17</v>
      </c>
      <c r="L89" s="377">
        <f>2*K89*100/'Algemene gegevens'!$F$20</f>
        <v>20</v>
      </c>
      <c r="M89" s="379">
        <f>IF(L89&gt;=30,1,IF(L89&gt;=25,2,IF(L89&gt;=20,3,IF(L89&gt;15,4,5))))</f>
        <v>3</v>
      </c>
      <c r="N89" s="378">
        <v>1</v>
      </c>
      <c r="O89" s="378">
        <f t="shared" si="3"/>
        <v>3</v>
      </c>
      <c r="P89" s="287"/>
      <c r="Q89" s="53"/>
      <c r="S89" s="142"/>
      <c r="T89" s="142"/>
      <c r="U89" s="142"/>
    </row>
    <row r="90" spans="1:21" ht="15.5" x14ac:dyDescent="0.35">
      <c r="A90" s="42"/>
      <c r="B90" s="122"/>
      <c r="C90" s="125"/>
      <c r="D90" s="67" t="s">
        <v>186</v>
      </c>
      <c r="E90" s="68"/>
      <c r="F90" s="67" t="s">
        <v>95</v>
      </c>
      <c r="G90" s="67"/>
      <c r="H90" s="67"/>
      <c r="I90" s="67"/>
      <c r="J90" s="67"/>
      <c r="K90" s="393">
        <f>Invoerblad!G90</f>
        <v>0</v>
      </c>
      <c r="L90" s="377">
        <f>2*K90*100/'Algemene gegevens'!$F$20</f>
        <v>0</v>
      </c>
      <c r="M90" s="379">
        <f>IF(L90&gt;=10,1,IF(L90&gt;=8,2,IF(L90&gt;=6,3,IF(L90&gt;4,4,5))))</f>
        <v>5</v>
      </c>
      <c r="N90" s="378">
        <v>1</v>
      </c>
      <c r="O90" s="378">
        <f t="shared" si="3"/>
        <v>5</v>
      </c>
      <c r="P90" s="83"/>
      <c r="Q90" s="53"/>
      <c r="S90" s="142"/>
      <c r="T90" s="142"/>
      <c r="U90" s="142"/>
    </row>
    <row r="91" spans="1:21" ht="15.5" x14ac:dyDescent="0.35">
      <c r="A91" s="42"/>
      <c r="B91" s="122"/>
      <c r="C91" s="125"/>
      <c r="D91" s="67"/>
      <c r="E91" s="68"/>
      <c r="F91" s="67"/>
      <c r="G91" s="67"/>
      <c r="H91" s="67"/>
      <c r="I91" s="67"/>
      <c r="J91" s="67"/>
      <c r="K91" s="112"/>
      <c r="L91" s="77"/>
      <c r="M91" s="68"/>
      <c r="N91" s="68"/>
      <c r="O91" s="98"/>
      <c r="P91" s="83"/>
      <c r="Q91" s="53"/>
    </row>
    <row r="92" spans="1:21" ht="15.5" x14ac:dyDescent="0.35">
      <c r="A92" s="42"/>
      <c r="B92" s="122"/>
      <c r="C92" s="125"/>
      <c r="D92" s="95" t="s">
        <v>96</v>
      </c>
      <c r="E92" s="63">
        <f>O92/N92</f>
        <v>3</v>
      </c>
      <c r="F92" s="67"/>
      <c r="G92" s="67"/>
      <c r="H92" s="67"/>
      <c r="I92" s="67"/>
      <c r="J92" s="62"/>
      <c r="K92" s="112"/>
      <c r="L92" s="68"/>
      <c r="M92" s="68"/>
      <c r="N92" s="68">
        <f>SUM(N83:N91)</f>
        <v>11</v>
      </c>
      <c r="O92" s="98">
        <f>SUM(O83:O91)</f>
        <v>33</v>
      </c>
      <c r="P92" s="83"/>
      <c r="Q92" s="53"/>
    </row>
    <row r="93" spans="1:21" ht="15.5" x14ac:dyDescent="0.35">
      <c r="A93" s="42"/>
      <c r="B93" s="122"/>
      <c r="C93" s="126"/>
      <c r="D93" s="135"/>
      <c r="E93" s="136"/>
      <c r="F93" s="118"/>
      <c r="G93" s="118"/>
      <c r="H93" s="118"/>
      <c r="I93" s="118"/>
      <c r="J93" s="119"/>
      <c r="K93" s="120"/>
      <c r="L93" s="137"/>
      <c r="M93" s="78"/>
      <c r="N93" s="107"/>
      <c r="O93" s="108"/>
      <c r="P93" s="83"/>
      <c r="Q93" s="53"/>
    </row>
    <row r="94" spans="1:21" ht="15.5" x14ac:dyDescent="0.35">
      <c r="A94" s="42"/>
      <c r="B94" s="122"/>
      <c r="C94" s="61"/>
      <c r="D94" s="95"/>
      <c r="E94" s="96"/>
      <c r="F94" s="67"/>
      <c r="G94" s="67"/>
      <c r="H94" s="67"/>
      <c r="I94" s="67"/>
      <c r="J94" s="62"/>
      <c r="K94" s="112"/>
      <c r="L94" s="134"/>
      <c r="M94" s="138"/>
      <c r="N94" s="68"/>
      <c r="O94" s="77"/>
      <c r="P94" s="83"/>
      <c r="Q94" s="53"/>
    </row>
    <row r="95" spans="1:21" ht="15.5" x14ac:dyDescent="0.35">
      <c r="A95" s="42"/>
      <c r="B95" s="43"/>
      <c r="C95" s="43"/>
      <c r="D95" s="43"/>
      <c r="E95" s="42"/>
      <c r="F95" s="79"/>
      <c r="G95" s="43"/>
      <c r="H95" s="43"/>
      <c r="I95" s="43"/>
      <c r="J95" s="43"/>
      <c r="K95" s="42"/>
      <c r="L95" s="53"/>
      <c r="M95" s="53"/>
      <c r="N95" s="45"/>
      <c r="O95" s="45"/>
      <c r="P95" s="80"/>
      <c r="Q95" s="53"/>
    </row>
    <row r="96" spans="1:21" ht="18.5" x14ac:dyDescent="0.45">
      <c r="A96" s="42"/>
      <c r="B96" s="43"/>
      <c r="C96" s="43"/>
      <c r="D96" s="43"/>
      <c r="E96" s="42"/>
      <c r="F96" s="79"/>
      <c r="G96" s="82"/>
      <c r="H96" s="79"/>
      <c r="I96" s="81"/>
      <c r="J96" s="43"/>
      <c r="K96" s="42"/>
      <c r="L96" s="53"/>
      <c r="M96" s="53"/>
      <c r="N96" s="45"/>
      <c r="O96" s="45"/>
      <c r="P96" s="80"/>
      <c r="Q96" s="53"/>
    </row>
    <row r="97" spans="1:17" ht="15.5" x14ac:dyDescent="0.35">
      <c r="A97" s="42"/>
      <c r="B97" s="43"/>
      <c r="C97" s="43"/>
      <c r="D97" s="43"/>
      <c r="E97" s="42"/>
      <c r="F97" s="43"/>
      <c r="G97" s="43"/>
      <c r="H97" s="43"/>
      <c r="I97" s="43"/>
      <c r="J97" s="43"/>
      <c r="K97" s="42"/>
      <c r="L97" s="53"/>
      <c r="M97" s="53"/>
      <c r="N97" s="45"/>
      <c r="O97" s="45"/>
      <c r="P97" s="80"/>
      <c r="Q97" s="53"/>
    </row>
  </sheetData>
  <sheetProtection sheet="1" objects="1" scenarios="1" selectLockedCells="1"/>
  <phoneticPr fontId="29" type="noConversion"/>
  <conditionalFormatting sqref="T81 M83">
    <cfRule type="expression" dxfId="0" priority="1" stopIfTrue="1">
      <formula>ISERROR(verwijzing)</formula>
    </cfRule>
  </conditionalFormatting>
  <dataValidations count="1">
    <dataValidation type="whole" allowBlank="1" showInputMessage="1" showErrorMessage="1" sqref="K83 K20:K24 K75 K72 K58 K61 K64 K46:K50 K32:K37">
      <formula1>1</formula1>
      <formula2>5</formula2>
    </dataValidation>
  </dataValidations>
  <pageMargins left="0.75" right="0.75" top="1" bottom="1" header="0.5" footer="0.5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Algemene gegevens</vt:lpstr>
      <vt:lpstr>Invoerblad</vt:lpstr>
      <vt:lpstr>Uitvoer</vt:lpstr>
      <vt:lpstr>Hexagram</vt:lpstr>
      <vt:lpstr>'Algemene gegevens'!Afdrukbereik</vt:lpstr>
      <vt:lpstr>Invoerblad!Afdrukbereik</vt:lpstr>
      <vt:lpstr>Uitvoer!Afdrukbereik</vt:lpstr>
    </vt:vector>
  </TitlesOfParts>
  <Company>Cono Kaasmakers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 Services</dc:creator>
  <cp:lastModifiedBy>Arie van der Graaf</cp:lastModifiedBy>
  <cp:lastPrinted>2010-01-19T13:10:49Z</cp:lastPrinted>
  <dcterms:created xsi:type="dcterms:W3CDTF">2009-08-07T14:03:27Z</dcterms:created>
  <dcterms:modified xsi:type="dcterms:W3CDTF">2015-01-20T15:30:27Z</dcterms:modified>
</cp:coreProperties>
</file>